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96" yWindow="-132" windowWidth="14052" windowHeight="13056" tabRatio="783"/>
  </bookViews>
  <sheets>
    <sheet name="приложение 2 " sheetId="11" r:id="rId1"/>
    <sheet name="Лист4" sheetId="15" r:id="rId2"/>
    <sheet name="Лист5" sheetId="16" r:id="rId3"/>
    <sheet name="Лист6" sheetId="17" r:id="rId4"/>
    <sheet name="Лист7" sheetId="18" r:id="rId5"/>
  </sheets>
  <definedNames>
    <definedName name="Print_Titles_0" localSheetId="0">'приложение 2 '!#REF!</definedName>
    <definedName name="_xlnm.Print_Titles" localSheetId="0">'приложение 2 '!$13:$16</definedName>
    <definedName name="_xlnm.Print_Area" localSheetId="0">'приложение 2 '!$A$3:$V$342</definedName>
  </definedNames>
  <calcPr calcId="144525"/>
</workbook>
</file>

<file path=xl/calcChain.xml><?xml version="1.0" encoding="utf-8"?>
<calcChain xmlns="http://schemas.openxmlformats.org/spreadsheetml/2006/main">
  <c r="N116" i="11" l="1"/>
  <c r="N118" i="11"/>
  <c r="N119" i="11"/>
  <c r="N117" i="11"/>
  <c r="P116" i="11"/>
  <c r="Q116" i="11"/>
  <c r="R116" i="11"/>
  <c r="S116" i="11"/>
  <c r="T116" i="11"/>
  <c r="U116" i="11"/>
  <c r="V116" i="11"/>
  <c r="O116" i="11"/>
  <c r="P119" i="11"/>
  <c r="Q119" i="11"/>
  <c r="R119" i="11"/>
  <c r="S119" i="11"/>
  <c r="T119" i="11"/>
  <c r="U119" i="11"/>
  <c r="V119" i="11"/>
  <c r="P118" i="11"/>
  <c r="Q118" i="11"/>
  <c r="R118" i="11"/>
  <c r="S118" i="11"/>
  <c r="T118" i="11"/>
  <c r="U118" i="11"/>
  <c r="V118" i="11"/>
  <c r="P117" i="11"/>
  <c r="Q117" i="11"/>
  <c r="R117" i="11"/>
  <c r="S117" i="11"/>
  <c r="T117" i="11"/>
  <c r="U117" i="11"/>
  <c r="V117" i="11"/>
  <c r="O118" i="11"/>
  <c r="O117" i="11"/>
  <c r="K118" i="11"/>
  <c r="O119" i="11"/>
  <c r="M115" i="11" l="1"/>
  <c r="L115" i="11"/>
  <c r="K115" i="11"/>
  <c r="H115" i="11"/>
  <c r="O114" i="11"/>
  <c r="N114" i="11"/>
  <c r="N112" i="11" s="1"/>
  <c r="L114" i="11"/>
  <c r="J114" i="11"/>
  <c r="H114" i="11"/>
  <c r="M113" i="11"/>
  <c r="L113" i="11"/>
  <c r="K113" i="11"/>
  <c r="H113" i="11"/>
  <c r="O112" i="11"/>
  <c r="P167" i="11"/>
  <c r="J113" i="11" l="1"/>
  <c r="J115" i="11"/>
  <c r="N270" i="11"/>
  <c r="R323" i="11" l="1"/>
  <c r="O272" i="11" l="1"/>
  <c r="R167" i="11" l="1"/>
  <c r="R126" i="11"/>
  <c r="R259" i="11"/>
  <c r="Q245" i="11"/>
  <c r="R247" i="11"/>
  <c r="R245" i="11" s="1"/>
  <c r="Q243" i="11"/>
  <c r="R243" i="11" s="1"/>
  <c r="Q167" i="11"/>
  <c r="O277" i="11" l="1"/>
  <c r="O261" i="11"/>
  <c r="O247" i="11"/>
  <c r="O243" i="11"/>
  <c r="O167" i="11"/>
  <c r="O166" i="11"/>
  <c r="O80" i="11"/>
  <c r="P317" i="11" l="1"/>
  <c r="O317" i="11"/>
  <c r="Q323" i="11"/>
  <c r="P323" i="11"/>
  <c r="P285" i="11"/>
  <c r="Q285" i="11"/>
  <c r="P284" i="11"/>
  <c r="Q284" i="11"/>
  <c r="R335" i="11"/>
  <c r="S335" i="11"/>
  <c r="T335" i="11"/>
  <c r="U335" i="11"/>
  <c r="V335" i="11"/>
  <c r="R336" i="11"/>
  <c r="S336" i="11"/>
  <c r="T336" i="11"/>
  <c r="U336" i="11"/>
  <c r="V336" i="11"/>
  <c r="R337" i="11"/>
  <c r="S337" i="11"/>
  <c r="T337" i="11"/>
  <c r="U337" i="11"/>
  <c r="V337" i="11"/>
  <c r="R338" i="11"/>
  <c r="S338" i="11"/>
  <c r="T338" i="11"/>
  <c r="U338" i="11"/>
  <c r="V338" i="11"/>
  <c r="R339" i="11"/>
  <c r="S339" i="11"/>
  <c r="T339" i="11"/>
  <c r="U339" i="11"/>
  <c r="V339" i="11"/>
  <c r="R340" i="11"/>
  <c r="S340" i="11"/>
  <c r="T340" i="11"/>
  <c r="U340" i="11"/>
  <c r="V340" i="11"/>
  <c r="R342" i="11"/>
  <c r="S342" i="11"/>
  <c r="T342" i="11"/>
  <c r="U342" i="11"/>
  <c r="V342" i="11"/>
  <c r="N317" i="11" l="1"/>
  <c r="Q283" i="11"/>
  <c r="P283" i="11"/>
  <c r="O275" i="11"/>
  <c r="O271" i="11"/>
  <c r="O267" i="11"/>
  <c r="N278" i="11"/>
  <c r="N277" i="11"/>
  <c r="N276" i="11"/>
  <c r="N269" i="11"/>
  <c r="N268" i="11"/>
  <c r="P267" i="11"/>
  <c r="Q267" i="11"/>
  <c r="R267" i="11"/>
  <c r="S267" i="11"/>
  <c r="T267" i="11"/>
  <c r="U267" i="11"/>
  <c r="V267" i="11"/>
  <c r="N275" i="11" l="1"/>
  <c r="N267" i="11"/>
  <c r="R328" i="11" l="1"/>
  <c r="S328" i="11"/>
  <c r="T328" i="11"/>
  <c r="U328" i="11"/>
  <c r="V328" i="11"/>
  <c r="R329" i="11"/>
  <c r="S329" i="11"/>
  <c r="T329" i="11"/>
  <c r="U329" i="11"/>
  <c r="V329" i="11"/>
  <c r="R330" i="11"/>
  <c r="S330" i="11"/>
  <c r="T330" i="11"/>
  <c r="U330" i="11"/>
  <c r="V330" i="11"/>
  <c r="S273" i="11" l="1"/>
  <c r="T273" i="11"/>
  <c r="U273" i="11"/>
  <c r="V273" i="11"/>
  <c r="O286" i="11"/>
  <c r="R233" i="11"/>
  <c r="R333" i="11" s="1"/>
  <c r="S233" i="11"/>
  <c r="S333" i="11" s="1"/>
  <c r="T233" i="11"/>
  <c r="T333" i="11" s="1"/>
  <c r="U233" i="11"/>
  <c r="U333" i="11" s="1"/>
  <c r="V233" i="11"/>
  <c r="V333" i="11" s="1"/>
  <c r="R234" i="11"/>
  <c r="R334" i="11" s="1"/>
  <c r="S234" i="11"/>
  <c r="S334" i="11" s="1"/>
  <c r="T234" i="11"/>
  <c r="T334" i="11" s="1"/>
  <c r="U234" i="11"/>
  <c r="U334" i="11" s="1"/>
  <c r="V234" i="11"/>
  <c r="V334" i="11" s="1"/>
  <c r="V232" i="11"/>
  <c r="V332" i="11" s="1"/>
  <c r="Q234" i="11"/>
  <c r="Q233" i="11"/>
  <c r="Q232" i="11"/>
  <c r="R232" i="11"/>
  <c r="S232" i="11"/>
  <c r="S332" i="11" s="1"/>
  <c r="T232" i="11"/>
  <c r="U232" i="11"/>
  <c r="U332" i="11" s="1"/>
  <c r="P234" i="11"/>
  <c r="P233" i="11"/>
  <c r="P232" i="11"/>
  <c r="O234" i="11"/>
  <c r="O233" i="11"/>
  <c r="O232" i="11"/>
  <c r="J282" i="11"/>
  <c r="H282" i="11" s="1"/>
  <c r="N281" i="11"/>
  <c r="J281" i="11"/>
  <c r="H281" i="11" s="1"/>
  <c r="J280" i="11"/>
  <c r="H280" i="11" s="1"/>
  <c r="O279" i="11"/>
  <c r="R231" i="11" l="1"/>
  <c r="R331" i="11" s="1"/>
  <c r="R332" i="11"/>
  <c r="T231" i="11"/>
  <c r="T331" i="11" s="1"/>
  <c r="T332" i="11"/>
  <c r="N273" i="11"/>
  <c r="U231" i="11"/>
  <c r="U331" i="11" s="1"/>
  <c r="S231" i="11"/>
  <c r="S331" i="11" s="1"/>
  <c r="Q231" i="11"/>
  <c r="P231" i="11"/>
  <c r="S314" i="11"/>
  <c r="T314" i="11"/>
  <c r="U314" i="11"/>
  <c r="V314" i="11"/>
  <c r="O265" i="11" l="1"/>
  <c r="P274" i="11" l="1"/>
  <c r="Q274" i="11"/>
  <c r="R274" i="11"/>
  <c r="S274" i="11"/>
  <c r="T274" i="11"/>
  <c r="U274" i="11"/>
  <c r="V274" i="11"/>
  <c r="N230" i="11"/>
  <c r="J230" i="11"/>
  <c r="H230" i="11" s="1"/>
  <c r="N229" i="11"/>
  <c r="J229" i="11"/>
  <c r="H229" i="11" s="1"/>
  <c r="N228" i="11"/>
  <c r="J228" i="11"/>
  <c r="H228" i="11" s="1"/>
  <c r="V227" i="11"/>
  <c r="V327" i="11" s="1"/>
  <c r="U227" i="11"/>
  <c r="U327" i="11" s="1"/>
  <c r="T227" i="11"/>
  <c r="T327" i="11" s="1"/>
  <c r="S227" i="11"/>
  <c r="S327" i="11" s="1"/>
  <c r="R227" i="11"/>
  <c r="R327" i="11" s="1"/>
  <c r="R311" i="11" s="1"/>
  <c r="Q227" i="11"/>
  <c r="P227" i="11"/>
  <c r="O227" i="11"/>
  <c r="N227" i="11"/>
  <c r="N286" i="11" l="1"/>
  <c r="N274" i="11"/>
  <c r="S326" i="11"/>
  <c r="T326" i="11"/>
  <c r="U326" i="11"/>
  <c r="V326" i="11"/>
  <c r="N266" i="11" l="1"/>
  <c r="J266" i="11"/>
  <c r="H266" i="11" s="1"/>
  <c r="N265" i="11"/>
  <c r="J265" i="11"/>
  <c r="H265" i="11" s="1"/>
  <c r="N264" i="11"/>
  <c r="J264" i="11"/>
  <c r="H264" i="11" s="1"/>
  <c r="V263" i="11"/>
  <c r="U263" i="11"/>
  <c r="T263" i="11"/>
  <c r="S263" i="11"/>
  <c r="R263" i="11"/>
  <c r="Q263" i="11"/>
  <c r="P263" i="11"/>
  <c r="O263" i="11"/>
  <c r="N263" i="11" l="1"/>
  <c r="O260" i="11"/>
  <c r="O284" i="11" s="1"/>
  <c r="N284" i="11" s="1"/>
  <c r="P171" i="11" l="1"/>
  <c r="Q171" i="11"/>
  <c r="N80" i="11"/>
  <c r="N22" i="11"/>
  <c r="O318" i="11"/>
  <c r="Q306" i="11"/>
  <c r="N318" i="11"/>
  <c r="V320" i="11"/>
  <c r="U320" i="11"/>
  <c r="T320" i="11"/>
  <c r="S320" i="11"/>
  <c r="R320" i="11"/>
  <c r="Q320" i="11"/>
  <c r="P320" i="11"/>
  <c r="O332" i="11"/>
  <c r="V316" i="11"/>
  <c r="U316" i="11"/>
  <c r="T316" i="11"/>
  <c r="S316" i="11"/>
  <c r="R316" i="11"/>
  <c r="Q316" i="11"/>
  <c r="O328" i="11"/>
  <c r="U321" i="11"/>
  <c r="T321" i="11"/>
  <c r="S321" i="11"/>
  <c r="O337" i="11"/>
  <c r="O333" i="11" s="1"/>
  <c r="V321" i="11"/>
  <c r="O338" i="11"/>
  <c r="S313" i="11"/>
  <c r="S311" i="11" s="1"/>
  <c r="S305" i="11" s="1"/>
  <c r="T313" i="11"/>
  <c r="U313" i="11"/>
  <c r="V313" i="11"/>
  <c r="N338" i="11"/>
  <c r="V259" i="11"/>
  <c r="U259" i="11"/>
  <c r="T259" i="11"/>
  <c r="S259" i="11"/>
  <c r="Q259" i="11"/>
  <c r="P259" i="11"/>
  <c r="O259" i="11"/>
  <c r="V249" i="11"/>
  <c r="U249" i="11"/>
  <c r="T249" i="11"/>
  <c r="S249" i="11"/>
  <c r="R249" i="11"/>
  <c r="V245" i="11"/>
  <c r="U245" i="11"/>
  <c r="T245" i="11"/>
  <c r="S245" i="11"/>
  <c r="P245" i="11"/>
  <c r="O245" i="11"/>
  <c r="V241" i="11"/>
  <c r="V341" i="11" s="1"/>
  <c r="U241" i="11"/>
  <c r="U341" i="11" s="1"/>
  <c r="T241" i="11"/>
  <c r="T341" i="11" s="1"/>
  <c r="S241" i="11"/>
  <c r="S341" i="11" s="1"/>
  <c r="R241" i="11"/>
  <c r="Q241" i="11"/>
  <c r="P241" i="11"/>
  <c r="O241" i="11"/>
  <c r="V165" i="11"/>
  <c r="U165" i="11"/>
  <c r="T165" i="11"/>
  <c r="S165" i="11"/>
  <c r="R165" i="11"/>
  <c r="O126" i="11"/>
  <c r="P126" i="11"/>
  <c r="Q126" i="11"/>
  <c r="S126" i="11"/>
  <c r="T126" i="11"/>
  <c r="U126" i="11"/>
  <c r="V126" i="11"/>
  <c r="O78" i="11"/>
  <c r="N78" i="11"/>
  <c r="O20" i="11"/>
  <c r="P20" i="11"/>
  <c r="Q20" i="11"/>
  <c r="R20" i="11"/>
  <c r="S20" i="11"/>
  <c r="T20" i="11"/>
  <c r="U20" i="11"/>
  <c r="V20" i="11"/>
  <c r="N20" i="11"/>
  <c r="N262" i="11"/>
  <c r="N261" i="11"/>
  <c r="N260" i="11"/>
  <c r="N258" i="11"/>
  <c r="N257" i="11"/>
  <c r="N256" i="11"/>
  <c r="N255" i="11"/>
  <c r="N254" i="11"/>
  <c r="N253" i="11"/>
  <c r="N252" i="11"/>
  <c r="N250" i="11"/>
  <c r="N248" i="11"/>
  <c r="N247" i="11"/>
  <c r="N246" i="11"/>
  <c r="N244" i="11"/>
  <c r="N243" i="11"/>
  <c r="N242" i="11"/>
  <c r="N168" i="11"/>
  <c r="N166" i="11"/>
  <c r="N128" i="11"/>
  <c r="N127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K153" i="11"/>
  <c r="L153" i="11"/>
  <c r="M153" i="11"/>
  <c r="O153" i="11"/>
  <c r="P153" i="11"/>
  <c r="Q153" i="11"/>
  <c r="R153" i="11"/>
  <c r="S153" i="11"/>
  <c r="T153" i="11"/>
  <c r="U153" i="11"/>
  <c r="V153" i="11"/>
  <c r="P170" i="11"/>
  <c r="Q170" i="11"/>
  <c r="R170" i="11"/>
  <c r="S170" i="11"/>
  <c r="T170" i="11"/>
  <c r="U170" i="11"/>
  <c r="V170" i="11"/>
  <c r="R171" i="11"/>
  <c r="S171" i="11"/>
  <c r="T171" i="11"/>
  <c r="U171" i="11"/>
  <c r="V171" i="11"/>
  <c r="P172" i="11"/>
  <c r="Q172" i="11"/>
  <c r="R172" i="11"/>
  <c r="S172" i="11"/>
  <c r="T172" i="11"/>
  <c r="U172" i="11"/>
  <c r="V172" i="11"/>
  <c r="O171" i="11"/>
  <c r="O172" i="11"/>
  <c r="Q165" i="11"/>
  <c r="O165" i="11"/>
  <c r="N167" i="11"/>
  <c r="P165" i="11"/>
  <c r="O170" i="11"/>
  <c r="M172" i="11"/>
  <c r="L172" i="11"/>
  <c r="K172" i="11"/>
  <c r="M171" i="11"/>
  <c r="L171" i="11"/>
  <c r="G170" i="11"/>
  <c r="P155" i="11"/>
  <c r="P293" i="11" s="1"/>
  <c r="Q155" i="11"/>
  <c r="Q293" i="11" s="1"/>
  <c r="R155" i="11"/>
  <c r="S155" i="11"/>
  <c r="T155" i="11"/>
  <c r="U155" i="11"/>
  <c r="V155" i="11"/>
  <c r="P156" i="11"/>
  <c r="Q156" i="11"/>
  <c r="R156" i="11"/>
  <c r="S156" i="11"/>
  <c r="T156" i="11"/>
  <c r="U156" i="11"/>
  <c r="V156" i="11"/>
  <c r="P157" i="11"/>
  <c r="Q157" i="11"/>
  <c r="R157" i="11"/>
  <c r="S157" i="11"/>
  <c r="T157" i="11"/>
  <c r="U157" i="11"/>
  <c r="V157" i="11"/>
  <c r="O156" i="11"/>
  <c r="O157" i="11"/>
  <c r="O295" i="11" s="1"/>
  <c r="O155" i="11"/>
  <c r="O293" i="11" s="1"/>
  <c r="M157" i="11"/>
  <c r="G155" i="11"/>
  <c r="J262" i="11"/>
  <c r="H262" i="11" s="1"/>
  <c r="M261" i="11"/>
  <c r="K261" i="11"/>
  <c r="J261" i="11" s="1"/>
  <c r="H261" i="11" s="1"/>
  <c r="J260" i="11"/>
  <c r="H260" i="11" s="1"/>
  <c r="J168" i="11"/>
  <c r="H168" i="11" s="1"/>
  <c r="J167" i="11"/>
  <c r="H167" i="11" s="1"/>
  <c r="J166" i="11"/>
  <c r="H166" i="11" s="1"/>
  <c r="O169" i="11"/>
  <c r="Q79" i="11"/>
  <c r="R79" i="11"/>
  <c r="S79" i="11"/>
  <c r="T79" i="11"/>
  <c r="U79" i="11"/>
  <c r="V79" i="11"/>
  <c r="Q81" i="11"/>
  <c r="R81" i="11"/>
  <c r="S81" i="11"/>
  <c r="T81" i="11"/>
  <c r="U81" i="11"/>
  <c r="V81" i="11"/>
  <c r="V282" i="11"/>
  <c r="Q152" i="11"/>
  <c r="R152" i="11"/>
  <c r="S152" i="11"/>
  <c r="T152" i="11"/>
  <c r="U152" i="11"/>
  <c r="V152" i="11"/>
  <c r="M305" i="11"/>
  <c r="M302" i="11"/>
  <c r="M286" i="11"/>
  <c r="L286" i="11"/>
  <c r="K286" i="11"/>
  <c r="I286" i="11"/>
  <c r="H286" i="11" s="1"/>
  <c r="L285" i="11"/>
  <c r="I285" i="11"/>
  <c r="M284" i="11"/>
  <c r="L284" i="11"/>
  <c r="K284" i="11"/>
  <c r="I284" i="11"/>
  <c r="H284" i="11" s="1"/>
  <c r="J258" i="11"/>
  <c r="H258" i="11" s="1"/>
  <c r="J257" i="11"/>
  <c r="H257" i="11" s="1"/>
  <c r="J256" i="11"/>
  <c r="H256" i="11" s="1"/>
  <c r="G256" i="11"/>
  <c r="G284" i="11" s="1"/>
  <c r="J255" i="11"/>
  <c r="H255" i="11" s="1"/>
  <c r="K254" i="11"/>
  <c r="J254" i="11" s="1"/>
  <c r="H254" i="11" s="1"/>
  <c r="J253" i="11"/>
  <c r="H253" i="11" s="1"/>
  <c r="J252" i="11"/>
  <c r="H252" i="11" s="1"/>
  <c r="O251" i="11"/>
  <c r="O285" i="11" s="1"/>
  <c r="N285" i="11" s="1"/>
  <c r="N283" i="11" s="1"/>
  <c r="M251" i="11"/>
  <c r="M285" i="11" s="1"/>
  <c r="K251" i="11"/>
  <c r="J251" i="11" s="1"/>
  <c r="H251" i="11" s="1"/>
  <c r="J250" i="11"/>
  <c r="H250" i="11" s="1"/>
  <c r="J248" i="11"/>
  <c r="H248" i="11" s="1"/>
  <c r="J247" i="11"/>
  <c r="H247" i="11" s="1"/>
  <c r="J246" i="11"/>
  <c r="H246" i="11" s="1"/>
  <c r="G246" i="11"/>
  <c r="J244" i="11"/>
  <c r="H244" i="11" s="1"/>
  <c r="K243" i="11"/>
  <c r="J243" i="11" s="1"/>
  <c r="H243" i="11" s="1"/>
  <c r="J242" i="11"/>
  <c r="H242" i="11" s="1"/>
  <c r="M234" i="11"/>
  <c r="L234" i="11"/>
  <c r="M233" i="11"/>
  <c r="L233" i="11"/>
  <c r="K233" i="11"/>
  <c r="K234" i="11" s="1"/>
  <c r="I233" i="11"/>
  <c r="M232" i="11"/>
  <c r="L232" i="11"/>
  <c r="K232" i="11"/>
  <c r="I232" i="11"/>
  <c r="J226" i="11"/>
  <c r="H226" i="11" s="1"/>
  <c r="J225" i="11"/>
  <c r="H225" i="11" s="1"/>
  <c r="J224" i="11"/>
  <c r="H224" i="11" s="1"/>
  <c r="J223" i="11"/>
  <c r="H223" i="11" s="1"/>
  <c r="J222" i="11"/>
  <c r="H222" i="11" s="1"/>
  <c r="J221" i="11"/>
  <c r="H221" i="11" s="1"/>
  <c r="J219" i="11"/>
  <c r="H219" i="11" s="1"/>
  <c r="J218" i="11"/>
  <c r="H218" i="11" s="1"/>
  <c r="J217" i="11"/>
  <c r="H217" i="11" s="1"/>
  <c r="J216" i="11"/>
  <c r="H216" i="11" s="1"/>
  <c r="J215" i="11"/>
  <c r="H215" i="11" s="1"/>
  <c r="J214" i="11"/>
  <c r="H214" i="11" s="1"/>
  <c r="K212" i="11"/>
  <c r="J212" i="11" s="1"/>
  <c r="I212" i="11"/>
  <c r="J211" i="11"/>
  <c r="H211" i="11" s="1"/>
  <c r="J210" i="11"/>
  <c r="H210" i="11" s="1"/>
  <c r="J209" i="11"/>
  <c r="I209" i="11"/>
  <c r="J208" i="11"/>
  <c r="H208" i="11" s="1"/>
  <c r="J207" i="11"/>
  <c r="H207" i="11" s="1"/>
  <c r="K206" i="11"/>
  <c r="J206" i="11" s="1"/>
  <c r="I206" i="11"/>
  <c r="J205" i="11"/>
  <c r="H205" i="11" s="1"/>
  <c r="J204" i="11"/>
  <c r="H204" i="11" s="1"/>
  <c r="K203" i="11"/>
  <c r="J203" i="11" s="1"/>
  <c r="H203" i="11" s="1"/>
  <c r="J202" i="11"/>
  <c r="H202" i="11" s="1"/>
  <c r="J201" i="11"/>
  <c r="H201" i="11" s="1"/>
  <c r="J199" i="11"/>
  <c r="H199" i="11" s="1"/>
  <c r="J198" i="11"/>
  <c r="H198" i="11" s="1"/>
  <c r="J197" i="11"/>
  <c r="H197" i="11" s="1"/>
  <c r="D197" i="11"/>
  <c r="D188" i="11" s="1"/>
  <c r="J196" i="11"/>
  <c r="H196" i="11" s="1"/>
  <c r="J195" i="11"/>
  <c r="H195" i="11" s="1"/>
  <c r="J194" i="11"/>
  <c r="H194" i="11" s="1"/>
  <c r="J193" i="11"/>
  <c r="H193" i="11" s="1"/>
  <c r="J192" i="11"/>
  <c r="H192" i="11" s="1"/>
  <c r="J191" i="11"/>
  <c r="H191" i="11" s="1"/>
  <c r="J190" i="11"/>
  <c r="H190" i="11" s="1"/>
  <c r="J189" i="11"/>
  <c r="H189" i="11" s="1"/>
  <c r="J188" i="11"/>
  <c r="H188" i="11" s="1"/>
  <c r="J187" i="11"/>
  <c r="H187" i="11" s="1"/>
  <c r="J186" i="11"/>
  <c r="H186" i="11" s="1"/>
  <c r="J185" i="11"/>
  <c r="H185" i="11" s="1"/>
  <c r="L184" i="11"/>
  <c r="J184" i="11" s="1"/>
  <c r="H184" i="11" s="1"/>
  <c r="J183" i="11"/>
  <c r="H183" i="11" s="1"/>
  <c r="J182" i="11"/>
  <c r="H182" i="11" s="1"/>
  <c r="J181" i="11"/>
  <c r="H181" i="11" s="1"/>
  <c r="J180" i="11"/>
  <c r="H180" i="11" s="1"/>
  <c r="J179" i="11"/>
  <c r="H179" i="11" s="1"/>
  <c r="P152" i="11"/>
  <c r="O152" i="11"/>
  <c r="M152" i="11"/>
  <c r="L152" i="11"/>
  <c r="K152" i="11"/>
  <c r="J150" i="11"/>
  <c r="H150" i="11" s="1"/>
  <c r="J149" i="11"/>
  <c r="H149" i="11" s="1"/>
  <c r="J148" i="11"/>
  <c r="H148" i="11" s="1"/>
  <c r="J147" i="11"/>
  <c r="H147" i="11" s="1"/>
  <c r="J146" i="11"/>
  <c r="H146" i="11" s="1"/>
  <c r="J145" i="11"/>
  <c r="H145" i="11" s="1"/>
  <c r="J144" i="11"/>
  <c r="H144" i="11" s="1"/>
  <c r="J143" i="11"/>
  <c r="H143" i="11" s="1"/>
  <c r="J142" i="11"/>
  <c r="H142" i="11" s="1"/>
  <c r="J141" i="11"/>
  <c r="H141" i="11" s="1"/>
  <c r="J140" i="11"/>
  <c r="H140" i="11" s="1"/>
  <c r="L139" i="11"/>
  <c r="J139" i="11" s="1"/>
  <c r="H139" i="11" s="1"/>
  <c r="J138" i="11"/>
  <c r="H138" i="11" s="1"/>
  <c r="J137" i="11"/>
  <c r="H137" i="11" s="1"/>
  <c r="J136" i="11"/>
  <c r="H136" i="11" s="1"/>
  <c r="J135" i="11"/>
  <c r="H135" i="11" s="1"/>
  <c r="J134" i="11"/>
  <c r="H134" i="11" s="1"/>
  <c r="J133" i="11"/>
  <c r="H133" i="11" s="1"/>
  <c r="J132" i="11"/>
  <c r="H132" i="11" s="1"/>
  <c r="J131" i="11"/>
  <c r="H131" i="11" s="1"/>
  <c r="J130" i="11"/>
  <c r="H130" i="11" s="1"/>
  <c r="J129" i="11"/>
  <c r="H129" i="11" s="1"/>
  <c r="J128" i="11"/>
  <c r="H128" i="11" s="1"/>
  <c r="J127" i="11"/>
  <c r="H127" i="11" s="1"/>
  <c r="J111" i="11"/>
  <c r="K110" i="11"/>
  <c r="K157" i="11" s="1"/>
  <c r="J109" i="11"/>
  <c r="J108" i="11"/>
  <c r="J107" i="11"/>
  <c r="J106" i="11"/>
  <c r="J105" i="11"/>
  <c r="J104" i="11"/>
  <c r="J103" i="11"/>
  <c r="J102" i="11"/>
  <c r="J101" i="11"/>
  <c r="J100" i="11"/>
  <c r="J99" i="11"/>
  <c r="H99" i="11" s="1"/>
  <c r="J98" i="11"/>
  <c r="H98" i="11" s="1"/>
  <c r="J97" i="11"/>
  <c r="H97" i="11" s="1"/>
  <c r="J96" i="11"/>
  <c r="H96" i="11" s="1"/>
  <c r="J95" i="11"/>
  <c r="H95" i="11" s="1"/>
  <c r="J94" i="11"/>
  <c r="H94" i="11" s="1"/>
  <c r="J93" i="11"/>
  <c r="H93" i="11" s="1"/>
  <c r="J92" i="11"/>
  <c r="H92" i="11" s="1"/>
  <c r="J91" i="11"/>
  <c r="H91" i="11" s="1"/>
  <c r="D91" i="11"/>
  <c r="J90" i="11"/>
  <c r="H90" i="11" s="1"/>
  <c r="J89" i="11"/>
  <c r="H89" i="11" s="1"/>
  <c r="J88" i="11"/>
  <c r="H88" i="11" s="1"/>
  <c r="J87" i="11"/>
  <c r="H87" i="11" s="1"/>
  <c r="J86" i="11"/>
  <c r="H86" i="11" s="1"/>
  <c r="J85" i="11"/>
  <c r="H85" i="11" s="1"/>
  <c r="L170" i="11"/>
  <c r="K170" i="11"/>
  <c r="J84" i="11"/>
  <c r="H84" i="11" s="1"/>
  <c r="J83" i="11"/>
  <c r="H83" i="11" s="1"/>
  <c r="J82" i="11"/>
  <c r="H82" i="11" s="1"/>
  <c r="P81" i="11"/>
  <c r="M81" i="11"/>
  <c r="L81" i="11"/>
  <c r="K81" i="11"/>
  <c r="K119" i="11" s="1"/>
  <c r="H81" i="11"/>
  <c r="L80" i="11"/>
  <c r="H80" i="11"/>
  <c r="P79" i="11"/>
  <c r="M79" i="11"/>
  <c r="M156" i="11" s="1"/>
  <c r="L79" i="11"/>
  <c r="L156" i="11" s="1"/>
  <c r="K79" i="11"/>
  <c r="K156" i="11" s="1"/>
  <c r="H79" i="11"/>
  <c r="J77" i="11"/>
  <c r="H77" i="11" s="1"/>
  <c r="J76" i="11"/>
  <c r="H76" i="11" s="1"/>
  <c r="J75" i="11"/>
  <c r="H75" i="11" s="1"/>
  <c r="J74" i="11"/>
  <c r="H74" i="11" s="1"/>
  <c r="J73" i="11"/>
  <c r="H73" i="11" s="1"/>
  <c r="J72" i="11"/>
  <c r="H72" i="11" s="1"/>
  <c r="J71" i="11"/>
  <c r="H71" i="11" s="1"/>
  <c r="J70" i="11"/>
  <c r="H70" i="11" s="1"/>
  <c r="J69" i="11"/>
  <c r="H69" i="11" s="1"/>
  <c r="J68" i="11"/>
  <c r="H68" i="11" s="1"/>
  <c r="J67" i="11"/>
  <c r="H67" i="11" s="1"/>
  <c r="J66" i="11"/>
  <c r="H66" i="11" s="1"/>
  <c r="J65" i="11"/>
  <c r="H65" i="11" s="1"/>
  <c r="J64" i="11"/>
  <c r="H64" i="11" s="1"/>
  <c r="J63" i="11"/>
  <c r="H63" i="11" s="1"/>
  <c r="J62" i="11"/>
  <c r="H62" i="11" s="1"/>
  <c r="J61" i="11"/>
  <c r="H61" i="11" s="1"/>
  <c r="J60" i="11"/>
  <c r="H60" i="11" s="1"/>
  <c r="J59" i="11"/>
  <c r="H59" i="11" s="1"/>
  <c r="J58" i="11"/>
  <c r="H58" i="11" s="1"/>
  <c r="J57" i="11"/>
  <c r="H57" i="11" s="1"/>
  <c r="J56" i="11"/>
  <c r="H56" i="11" s="1"/>
  <c r="J55" i="11"/>
  <c r="H55" i="11" s="1"/>
  <c r="J54" i="11"/>
  <c r="H54" i="11" s="1"/>
  <c r="J53" i="11"/>
  <c r="H53" i="11" s="1"/>
  <c r="J52" i="11"/>
  <c r="H52" i="11" s="1"/>
  <c r="J51" i="11"/>
  <c r="H51" i="11" s="1"/>
  <c r="J50" i="11"/>
  <c r="H50" i="11" s="1"/>
  <c r="J49" i="11"/>
  <c r="H49" i="11" s="1"/>
  <c r="J48" i="11"/>
  <c r="H48" i="11" s="1"/>
  <c r="M170" i="11"/>
  <c r="J47" i="11"/>
  <c r="H47" i="11" s="1"/>
  <c r="J46" i="11"/>
  <c r="H46" i="11" s="1"/>
  <c r="J45" i="11"/>
  <c r="H45" i="11" s="1"/>
  <c r="J44" i="11"/>
  <c r="H44" i="11" s="1"/>
  <c r="J43" i="11"/>
  <c r="H43" i="11" s="1"/>
  <c r="J42" i="11"/>
  <c r="H42" i="11" s="1"/>
  <c r="J41" i="11"/>
  <c r="H41" i="11" s="1"/>
  <c r="J40" i="11"/>
  <c r="H40" i="11" s="1"/>
  <c r="J39" i="11"/>
  <c r="I39" i="11"/>
  <c r="I33" i="11" s="1"/>
  <c r="J38" i="11"/>
  <c r="H38" i="11" s="1"/>
  <c r="J37" i="11"/>
  <c r="I37" i="11"/>
  <c r="J36" i="11"/>
  <c r="H36" i="11" s="1"/>
  <c r="M35" i="11"/>
  <c r="L35" i="11"/>
  <c r="K35" i="11"/>
  <c r="I35" i="11"/>
  <c r="H35" i="11" s="1"/>
  <c r="M34" i="11"/>
  <c r="L34" i="11"/>
  <c r="K34" i="11"/>
  <c r="I34" i="11"/>
  <c r="H34" i="11" s="1"/>
  <c r="M33" i="11"/>
  <c r="L33" i="11"/>
  <c r="K33" i="11"/>
  <c r="J32" i="11"/>
  <c r="H32" i="11" s="1"/>
  <c r="J31" i="11"/>
  <c r="H31" i="11" s="1"/>
  <c r="J30" i="11"/>
  <c r="H30" i="11" s="1"/>
  <c r="J29" i="11"/>
  <c r="H29" i="11" s="1"/>
  <c r="J28" i="11"/>
  <c r="H28" i="11" s="1"/>
  <c r="J27" i="11"/>
  <c r="H27" i="11" s="1"/>
  <c r="M26" i="11"/>
  <c r="L26" i="11"/>
  <c r="K26" i="11"/>
  <c r="I26" i="11"/>
  <c r="M25" i="11"/>
  <c r="L25" i="11"/>
  <c r="K25" i="11"/>
  <c r="I25" i="11"/>
  <c r="M24" i="11"/>
  <c r="L24" i="11"/>
  <c r="K24" i="11"/>
  <c r="I24" i="11"/>
  <c r="M22" i="11"/>
  <c r="M118" i="11" s="1"/>
  <c r="L22" i="11"/>
  <c r="O249" i="11"/>
  <c r="O231" i="11"/>
  <c r="N232" i="11"/>
  <c r="N233" i="11"/>
  <c r="N234" i="11"/>
  <c r="K171" i="11"/>
  <c r="J171" i="11" s="1"/>
  <c r="I170" i="11"/>
  <c r="H170" i="11" s="1"/>
  <c r="I171" i="11"/>
  <c r="H171" i="11" s="1"/>
  <c r="I172" i="11"/>
  <c r="H172" i="11" s="1"/>
  <c r="I157" i="11"/>
  <c r="H157" i="11" s="1"/>
  <c r="L157" i="11"/>
  <c r="J110" i="11"/>
  <c r="H206" i="11"/>
  <c r="I234" i="11"/>
  <c r="J234" i="11"/>
  <c r="G253" i="11"/>
  <c r="G250" i="11"/>
  <c r="M297" i="11"/>
  <c r="I156" i="11"/>
  <c r="H156" i="11" s="1"/>
  <c r="G293" i="11"/>
  <c r="J22" i="11" l="1"/>
  <c r="L118" i="11"/>
  <c r="J118" i="11" s="1"/>
  <c r="L23" i="11"/>
  <c r="N156" i="11"/>
  <c r="P295" i="11"/>
  <c r="O294" i="11"/>
  <c r="N326" i="11" s="1"/>
  <c r="S283" i="11"/>
  <c r="Q294" i="11"/>
  <c r="Q295" i="11"/>
  <c r="N325" i="11"/>
  <c r="N323" i="11" s="1"/>
  <c r="O323" i="11"/>
  <c r="P294" i="11"/>
  <c r="S154" i="11"/>
  <c r="U169" i="11"/>
  <c r="H37" i="11"/>
  <c r="J81" i="11"/>
  <c r="J170" i="11"/>
  <c r="J152" i="11"/>
  <c r="N152" i="11"/>
  <c r="H209" i="11"/>
  <c r="H212" i="11"/>
  <c r="J232" i="11"/>
  <c r="H232" i="11" s="1"/>
  <c r="J284" i="11"/>
  <c r="J286" i="11"/>
  <c r="K285" i="11"/>
  <c r="J285" i="11" s="1"/>
  <c r="H285" i="11" s="1"/>
  <c r="J79" i="11"/>
  <c r="M294" i="11"/>
  <c r="N251" i="11"/>
  <c r="N249" i="11" s="1"/>
  <c r="N245" i="11"/>
  <c r="V283" i="11"/>
  <c r="K295" i="11"/>
  <c r="T310" i="11"/>
  <c r="R154" i="11"/>
  <c r="Q154" i="11"/>
  <c r="J172" i="11"/>
  <c r="S310" i="11"/>
  <c r="U310" i="11"/>
  <c r="U311" i="11"/>
  <c r="U305" i="11" s="1"/>
  <c r="G242" i="11"/>
  <c r="J233" i="11"/>
  <c r="H233" i="11" s="1"/>
  <c r="P249" i="11"/>
  <c r="P78" i="11"/>
  <c r="J153" i="11"/>
  <c r="T311" i="11"/>
  <c r="T305" i="11" s="1"/>
  <c r="N157" i="11"/>
  <c r="N171" i="11"/>
  <c r="Q249" i="11"/>
  <c r="U283" i="11"/>
  <c r="T282" i="11"/>
  <c r="P314" i="11"/>
  <c r="T283" i="11"/>
  <c r="U282" i="11"/>
  <c r="S282" i="11"/>
  <c r="Q314" i="11"/>
  <c r="O154" i="11"/>
  <c r="N259" i="11"/>
  <c r="N231" i="11"/>
  <c r="T169" i="11"/>
  <c r="Q169" i="11"/>
  <c r="G260" i="11"/>
  <c r="P154" i="11"/>
  <c r="I23" i="11"/>
  <c r="V231" i="11"/>
  <c r="V331" i="11" s="1"/>
  <c r="V310" i="11" s="1"/>
  <c r="N155" i="11"/>
  <c r="M23" i="11"/>
  <c r="M119" i="11" s="1"/>
  <c r="V169" i="11"/>
  <c r="V311" i="11"/>
  <c r="V305" i="11" s="1"/>
  <c r="K155" i="11"/>
  <c r="H234" i="11"/>
  <c r="J157" i="11"/>
  <c r="J24" i="11"/>
  <c r="H24" i="11" s="1"/>
  <c r="M21" i="11"/>
  <c r="J25" i="11"/>
  <c r="H25" i="11" s="1"/>
  <c r="J26" i="11"/>
  <c r="H26" i="11" s="1"/>
  <c r="J33" i="11"/>
  <c r="J35" i="11"/>
  <c r="H39" i="11"/>
  <c r="J156" i="11"/>
  <c r="J80" i="11"/>
  <c r="K21" i="11"/>
  <c r="S169" i="11"/>
  <c r="L21" i="11"/>
  <c r="V78" i="11"/>
  <c r="U154" i="11"/>
  <c r="N153" i="11"/>
  <c r="N126" i="11"/>
  <c r="N241" i="11"/>
  <c r="K294" i="11"/>
  <c r="I22" i="11"/>
  <c r="I118" i="11" s="1"/>
  <c r="H118" i="11" s="1"/>
  <c r="N172" i="11"/>
  <c r="R169" i="11"/>
  <c r="P169" i="11"/>
  <c r="N165" i="11"/>
  <c r="J34" i="11"/>
  <c r="U78" i="11"/>
  <c r="V154" i="11"/>
  <c r="T154" i="11"/>
  <c r="I21" i="11"/>
  <c r="H33" i="11"/>
  <c r="O283" i="11"/>
  <c r="Q78" i="11"/>
  <c r="S78" i="11"/>
  <c r="N170" i="11"/>
  <c r="T78" i="11"/>
  <c r="R78" i="11"/>
  <c r="P292" i="11" l="1"/>
  <c r="J23" i="11"/>
  <c r="L119" i="11"/>
  <c r="J119" i="11" s="1"/>
  <c r="H23" i="11"/>
  <c r="I119" i="11"/>
  <c r="H119" i="11" s="1"/>
  <c r="N295" i="11"/>
  <c r="L295" i="11"/>
  <c r="Q292" i="11"/>
  <c r="I152" i="11"/>
  <c r="H152" i="11" s="1"/>
  <c r="N154" i="11"/>
  <c r="J295" i="11"/>
  <c r="M155" i="11"/>
  <c r="N169" i="11"/>
  <c r="K293" i="11"/>
  <c r="M295" i="11"/>
  <c r="L293" i="11"/>
  <c r="L294" i="11"/>
  <c r="J294" i="11" s="1"/>
  <c r="M293" i="11"/>
  <c r="J21" i="11"/>
  <c r="L155" i="11"/>
  <c r="J155" i="11" s="1"/>
  <c r="H22" i="11"/>
  <c r="O292" i="11"/>
  <c r="I155" i="11"/>
  <c r="H155" i="11" s="1"/>
  <c r="I295" i="11"/>
  <c r="H295" i="11" s="1"/>
  <c r="H21" i="11"/>
  <c r="J293" i="11" l="1"/>
  <c r="I153" i="11"/>
  <c r="H153" i="11" s="1"/>
  <c r="I294" i="11"/>
  <c r="H294" i="11" s="1"/>
  <c r="I293" i="11"/>
  <c r="H293" i="11" s="1"/>
  <c r="N280" i="11"/>
  <c r="N279" i="11" s="1"/>
  <c r="S272" i="11"/>
  <c r="S285" i="11" s="1"/>
  <c r="T272" i="11"/>
  <c r="U272" i="11"/>
  <c r="V272" i="11"/>
  <c r="V271" i="11" s="1"/>
  <c r="T271" i="11" l="1"/>
  <c r="R285" i="11"/>
  <c r="R294" i="11" s="1"/>
  <c r="N294" i="11" s="1"/>
  <c r="N272" i="11"/>
  <c r="N271" i="11" s="1"/>
  <c r="T284" i="11"/>
  <c r="P313" i="11"/>
  <c r="P311" i="11" s="1"/>
  <c r="U271" i="11"/>
  <c r="S271" i="11"/>
  <c r="S284" i="11" l="1"/>
  <c r="R284" i="11"/>
  <c r="R293" i="11" s="1"/>
  <c r="R283" i="11" l="1"/>
  <c r="R292" i="11" l="1"/>
  <c r="N293" i="11"/>
  <c r="N292" i="11" s="1"/>
</calcChain>
</file>

<file path=xl/sharedStrings.xml><?xml version="1.0" encoding="utf-8"?>
<sst xmlns="http://schemas.openxmlformats.org/spreadsheetml/2006/main" count="561" uniqueCount="182">
  <si>
    <t>Источники финансирования</t>
  </si>
  <si>
    <t>Всего</t>
  </si>
  <si>
    <t>федеральный бюджет</t>
  </si>
  <si>
    <t>местный бюджет</t>
  </si>
  <si>
    <t>1.1</t>
  </si>
  <si>
    <t>2.2</t>
  </si>
  <si>
    <t>3.1.</t>
  </si>
  <si>
    <t>Исполнитель</t>
  </si>
  <si>
    <t>3.1</t>
  </si>
  <si>
    <t>3.2</t>
  </si>
  <si>
    <t>5.1</t>
  </si>
  <si>
    <t>УЖКХ</t>
  </si>
  <si>
    <t>4.1</t>
  </si>
  <si>
    <t>2016 год</t>
  </si>
  <si>
    <t>2017 год</t>
  </si>
  <si>
    <t>2018 год</t>
  </si>
  <si>
    <t>2019 год</t>
  </si>
  <si>
    <t>2020 год</t>
  </si>
  <si>
    <t>2.1.</t>
  </si>
  <si>
    <t>4.1.</t>
  </si>
  <si>
    <t>№ п\п</t>
  </si>
  <si>
    <t>Основное мероприятие  (связь мероприятий с целевыми показателями программы)</t>
  </si>
  <si>
    <t>ед. изм.</t>
  </si>
  <si>
    <t>объем работ</t>
  </si>
  <si>
    <t>Стоимость объекта, руб.</t>
  </si>
  <si>
    <t>Финансовое обеспечение (руб)</t>
  </si>
  <si>
    <t>Финансовые затраты на реализацию (руб.)</t>
  </si>
  <si>
    <t>2014 год</t>
  </si>
  <si>
    <t>Цель 1 Повышение качества и надежности предоставления жилищно-коммунальных услуг</t>
  </si>
  <si>
    <t>Подпрограмма 1. Создание условий для обеспечения качественными коммунальными услугами</t>
  </si>
  <si>
    <t>Задача 1. Создание условий для обеспечения качественными коммунальными услугами</t>
  </si>
  <si>
    <t>УЖКХ, УКС</t>
  </si>
  <si>
    <t>Бюджет ХМАО</t>
  </si>
  <si>
    <t>Бюджет МО</t>
  </si>
  <si>
    <t>Прочие источники</t>
  </si>
  <si>
    <t>Проектирование и реконструкция канализационных очистных сооружений  г.Покачи КОС- 7000, в том числе:                                                                                            (ц.п. 2)</t>
  </si>
  <si>
    <t>1.1.1</t>
  </si>
  <si>
    <t>- проектирование КОС</t>
  </si>
  <si>
    <t>1.1.2</t>
  </si>
  <si>
    <t>-реконструкция КОС-7000</t>
  </si>
  <si>
    <t>1.2</t>
  </si>
  <si>
    <t>Строительство «Мазутонасосная станция  городской котельной города Покачи», в том числе:                                                                                                            (ц.п. 1)</t>
  </si>
  <si>
    <t xml:space="preserve"> </t>
  </si>
  <si>
    <t>1.2.1</t>
  </si>
  <si>
    <t>- корректировка проекта</t>
  </si>
  <si>
    <t>1.2.2</t>
  </si>
  <si>
    <t>-строительство «Мазутонасосная станция  городской котельной города Покачи»</t>
  </si>
  <si>
    <t>1.3</t>
  </si>
  <si>
    <t>Строительство наружных сетей теплоснабжения на участке ЦТП№5 - МОУ СОШ №4, с разработкой ПСД  (ц.п.4)</t>
  </si>
  <si>
    <t>1.4</t>
  </si>
  <si>
    <t>Реконструкция ГРП 1,2 очереди  городской котельной  (ц.п. 6)</t>
  </si>
  <si>
    <t>2.1.1</t>
  </si>
  <si>
    <t>2.3.1</t>
  </si>
  <si>
    <t>2.3.2</t>
  </si>
  <si>
    <t>2.3.3</t>
  </si>
  <si>
    <t>Капитальный ремонт канализационных сетей на участке Мира 16 (Канализационная сеть К480-КНС8)                                                                                                     (ц.п.5)</t>
  </si>
  <si>
    <t>Капитальный ремонт канализационных сетей на участке КНС 2 -  КОС 7000                                                                                                                (ц.п.5)</t>
  </si>
  <si>
    <t>3.6</t>
  </si>
  <si>
    <t>Строительство объекта "Инженерные сети тепловодоснабжения, канализации, электроснабжения IV микрорайона"</t>
  </si>
  <si>
    <t>3.8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</si>
  <si>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</si>
  <si>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3.9</t>
  </si>
  <si>
    <t>Строительство инженерных сетей  улицы Тихая</t>
  </si>
  <si>
    <t>3.10</t>
  </si>
  <si>
    <t>Строительство инженерных сетей  улицы  Мира</t>
  </si>
  <si>
    <t>3.11</t>
  </si>
  <si>
    <t>Строительство инженерных сетей  улицы  Северная</t>
  </si>
  <si>
    <t>3.12</t>
  </si>
  <si>
    <t>Строительство инженерных сетей  улицы  Сосновая</t>
  </si>
  <si>
    <t>3.13</t>
  </si>
  <si>
    <t>Строительство инженерных сетей  улицы  Весенняя</t>
  </si>
  <si>
    <t>3.14</t>
  </si>
  <si>
    <t>Строительство инженерных сетей  улицы  Молодежная</t>
  </si>
  <si>
    <t>Модернизация и реконструкция системы водоотведения (приобретение и монтаж энергоэффективной воздуходувки )                                                                       (ц.п.7)</t>
  </si>
  <si>
    <t>Проектирование, реконструкция ПС 35/6кВ "Северная" (ц.п.8)</t>
  </si>
  <si>
    <t>м.п.</t>
  </si>
  <si>
    <t>5.2</t>
  </si>
  <si>
    <t>Замена КЛ-0,4кВ в мкрн.№1,2,3 г.Покачи     (ц.п.9)</t>
  </si>
  <si>
    <t>5.3</t>
  </si>
  <si>
    <t>Сети электроснабжения 10-0,4 кВ с ТП 10/0,4 кВ  № 3.2  (ц.п.9)</t>
  </si>
  <si>
    <t>дом</t>
  </si>
  <si>
    <t>5.4</t>
  </si>
  <si>
    <t>Реконструкция ТП 10/0,4кВ в жилых микрорайонах (6 шт) (ц.п.9)</t>
  </si>
  <si>
    <t>5.5</t>
  </si>
  <si>
    <t>Реконструкция сетей внешнего электроснабжения КЛ-0,4кВ объекта КОС (ц.п.9)</t>
  </si>
  <si>
    <t>подъезд</t>
  </si>
  <si>
    <t>5.6</t>
  </si>
  <si>
    <t>Реконструкция ВЛ-35 кВ Ф №5 ПС 110/35/6 кВ "Покачевская" (установка приемных порталов, монтаж ВВ-35 кВ в разрыв цепи) (ц.п.10)</t>
  </si>
  <si>
    <t>5.7</t>
  </si>
  <si>
    <t>Перенос ЛЭП (ВЛ-10 кВ) -реконструкция объекта «Кольцевые сети электроснабжения ВЛ-10 кВ от ПС-35/10 кВ «Городская» в г.Покачи (в т.ч. ПИР)  (ц.п.11)</t>
  </si>
  <si>
    <t>6</t>
  </si>
  <si>
    <t>Возмещение недополученных доходов  в связи с оказанием услуг по водоснабжению  и водоотведению</t>
  </si>
  <si>
    <t>7</t>
  </si>
  <si>
    <t>Выполнение экспертизы локально-сметной документации</t>
  </si>
  <si>
    <t xml:space="preserve">Прочие источники </t>
  </si>
  <si>
    <t>2</t>
  </si>
  <si>
    <t>Проведение встреч с обучающимися  общеобразовательных организаций по вопросам бережного отношения к коммунальным ресурсам, общему имуществу жилых домов и общественных мест (парки, бульвары, скверы) совместно с Общественными советами по вопросам жилищно-коммунального хозяйства (ц.п.2)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</si>
  <si>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(ц.п.1)</t>
  </si>
  <si>
    <t>Строительство  памятника (ц.п.2)</t>
  </si>
  <si>
    <t>Проектирование и  строительство объекта "Сквер"   (ц.п. 3)</t>
  </si>
  <si>
    <t>Изготовление,  поставка и установка скульптурной компазиции "Дети и голуби"(ц.п.3)</t>
  </si>
  <si>
    <t>Изготовление,  поставка и установка  бюста буровому мастеру Мелик-Карамову (ц.п.3)</t>
  </si>
  <si>
    <t>Энергосбережение и повышение энергетической эффективности ( ц.п. 1.1-1.4,2.1-2.4, 3.1-3.7,4.1-4.7)</t>
  </si>
  <si>
    <t>Проведение  энергетических обследований учреждений коммунальной инфраструктуры и последующая их паспортизация (ц.п.1.1-1.4)</t>
  </si>
  <si>
    <t>Внедрение энергосберегающих мероприятий на объектах энергоснабжения города (ц.п.1.1-1.4)</t>
  </si>
  <si>
    <t>Замена неэффективных источников света для освещения помещений и прилегающих территорий на энергоэкономичные  (ц.п.1.1-1.4)</t>
  </si>
  <si>
    <t>Выявление бесхозяйных объектов недвижимого имущества, используемых для передачи энергетических ресурсов (включая газоснабжение, тепло- и электроснабжение), организации постановки в установленном порядке таких объектов на учет в качестве бесхозных объектов недвижимого имущества и затем признанию права муниципальной собственности на такие бесхозные объекты недвижимого имущества</t>
  </si>
  <si>
    <t>КУМИ</t>
  </si>
  <si>
    <t>4</t>
  </si>
  <si>
    <t>5</t>
  </si>
  <si>
    <t>Организация управления бесхозными объектами недвижимого имущества, используемыми для передачи энергетических ресурсов, с момента выявления таких объектов, в том числе определению источника компенсации, возникающих при их эксплуатации нормативных потерь энергетических ресурсов (включая тепловую энергию, электрическую энергию), в частности за счет включения расходов на компенсацию данных потерь в тариф организации, управляющей такими объектами</t>
  </si>
  <si>
    <t>Стимулирование производителей и потребителей энергетических ресурсов, организаций, осуществляющих передачу энергетических ресурсов, проведение мероприятий по энергосбережению, повышению энергетической эффективности и сокращению потерь энергетических ресурсов</t>
  </si>
  <si>
    <t>Задача 2: Повышение энергетической эффективности в бюджетной сфере муниципального образования</t>
  </si>
  <si>
    <t>Проведение энергетических обследований объектов бюджетных учреждений города (ц.п. 2.1-2.4)</t>
  </si>
  <si>
    <t xml:space="preserve">дом </t>
  </si>
  <si>
    <t>Замена неэффективных источников света для освещения помещений и прилегающих территорий на энергоэкономичные (ц.п. 2.1-2.4)</t>
  </si>
  <si>
    <t>3</t>
  </si>
  <si>
    <t>Применение энергоэффективных материалов при капитальном ремонте конструктивных элементов (реконструкция фасадов, кровель и чердаков, ограждающих конструкций зданий, оконных и дверных блоков) в бюджетных учреждениях города (ц.п. 2.1-2.4)</t>
  </si>
  <si>
    <t>Поверка и при необходимости замена приборов учета тепловой энергии, расхода холодной и горячей воды, электроэнергии на объектах учреждений муниципальной собственности  (ц.п. 2.1-2.4)</t>
  </si>
  <si>
    <t>Задача 3:  Повышение энергетической эффективности в жилищной сфере муниципального образования</t>
  </si>
  <si>
    <t>1</t>
  </si>
  <si>
    <t>Проведение энергетических обследований объектов жилого многоквартирного фонда  города  (ц.п. 3.1-3.7)</t>
  </si>
  <si>
    <t>Модернизация  освещения в подъездах многоквартирных домов   (ц.п. 3.1-3.7)</t>
  </si>
  <si>
    <t>Задача 4:  Нормативно-правовое и организационное обеспечение программы</t>
  </si>
  <si>
    <t>Организация конкурсов среди предприятий жилищно-коммунальной сферы, бюджетных учреждений города  по энергосбережению, реализация мероприятий по энергосбережению, участие в конкурсах,  выставках по энергосбережению, премирование работников за достижения в работе по энергосбережению</t>
  </si>
  <si>
    <t>Обучение и повышение квалификаций лиц, ответственных за энергосбережение и повышение  энергетической эффективности</t>
  </si>
  <si>
    <t>ИТОГО по подпрограмме 3</t>
  </si>
  <si>
    <t>4.4</t>
  </si>
  <si>
    <t>Благоустройство  территорий и объектов города Покачи (ц.п. 3, 4)</t>
  </si>
  <si>
    <t>4.5</t>
  </si>
  <si>
    <t>Проведение специализированной организацией технического обследования многоквартирных домов (ц.п. 2)</t>
  </si>
  <si>
    <t>ИТОГО по подпрограмме 4</t>
  </si>
  <si>
    <t>ИТОГО по подпрограмме 5</t>
  </si>
  <si>
    <t>2021 год</t>
  </si>
  <si>
    <t>2022 год</t>
  </si>
  <si>
    <t>2023 год</t>
  </si>
  <si>
    <t>2024 год</t>
  </si>
  <si>
    <t>2025 год</t>
  </si>
  <si>
    <t>2026-2030 годы</t>
  </si>
  <si>
    <t>Содержание, обслуживание городского кладбища (в т.ч. возмещение расходов специализированной службе по вопросам похоронного дела)</t>
  </si>
  <si>
    <t>Подпрограмма 2: Содействие проведению капитального ремонта многоквартирных домов</t>
  </si>
  <si>
    <t>Подпрограмма 3: 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</t>
  </si>
  <si>
    <t>ИТОГО по подпрограмме 2</t>
  </si>
  <si>
    <t>Подпрограмма 4.  Повышение энергоэффективности в отраслях экономики</t>
  </si>
  <si>
    <t>Подпрограмма 5. Содержание объектов внешнего благоустройства  города Покачи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</si>
  <si>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</si>
  <si>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окружной бюджет</t>
  </si>
  <si>
    <t>прочие источники</t>
  </si>
  <si>
    <t>ИТОГО ПО ПРОГРАММЕ: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</si>
  <si>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</si>
  <si>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</si>
  <si>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</si>
  <si>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</si>
  <si>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</si>
  <si>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</si>
  <si>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Ответственный исполнитель (Управление ЖКХ администрации города Покачи)</t>
  </si>
  <si>
    <t>Соисполнитель 2 (Комитет по управлению муниципальным имуществом администрации города Покачи)</t>
  </si>
  <si>
    <t>Соисполнитель 1 (Управление капитального строительства)</t>
  </si>
  <si>
    <t>Соисполнитель 3 (Предприятия коммунального комплекса, подрядные организации.)</t>
  </si>
  <si>
    <t>к постановлению администрации города Покачи</t>
  </si>
  <si>
    <t>Капитальный ремонт объектов теплоснабжения, водоснабжения и водоотведения (1)</t>
  </si>
  <si>
    <t>Предоставление субсидии в целях возмещения недополученных доходов (возмещения затрат) в связи с оказанием услуг по водоснабжению (2)</t>
  </si>
  <si>
    <t>Техническое перевооружение опасного производственного объекта (3)</t>
  </si>
  <si>
    <t>Энергосбережение и повышение энергетической эффективности (5-38)</t>
  </si>
  <si>
    <t xml:space="preserve">Потребление электроэнергии наружного освещение с учетом вновь вводимых объектов    (39)                                                                                                                                             </t>
  </si>
  <si>
    <t xml:space="preserve">Техническое обслуживание электрооборудования наружного освещения с учетом вновь вводимых объектов    (39)                                                                                                           </t>
  </si>
  <si>
    <t xml:space="preserve">Вывоз и утилизация ртутьсодержащих отходов  (39)                                                                                                                                </t>
  </si>
  <si>
    <t xml:space="preserve">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  (40)
</t>
  </si>
  <si>
    <t>Содержание, обслуживание городского кладбища (41)</t>
  </si>
  <si>
    <t>Благоустройство  территорий и объектов города Покачи (42)</t>
  </si>
  <si>
    <t>5.8</t>
  </si>
  <si>
    <t>5.9</t>
  </si>
  <si>
    <t>Распределение финансовых ресурсов муниципальной программы</t>
  </si>
  <si>
    <t>Ремонт кабельных лотков, светильников освещения внутриквартальных проездов по ул.Комсомолская, 6  (39)</t>
  </si>
  <si>
    <t>Установка светильников по ул. Югорская  (39)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</si>
  <si>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(4)</t>
  </si>
  <si>
    <t>Обустройство мест(площадок) накопления ТКО (43)</t>
  </si>
  <si>
    <t>Приложение 2</t>
  </si>
  <si>
    <t>Таблица 2</t>
  </si>
  <si>
    <t>Предоставление субсидий на реализацию полномочий в сфере жилищно-коммунального комплекса (1,2,44)</t>
  </si>
  <si>
    <t>ИТОГО по подпрограмме 1</t>
  </si>
  <si>
    <t>от 28.07.2020 №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</si>
</sst>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/>
    <xf numFmtId="0" fontId="4" fillId="0" borderId="11" xfId="0" applyFont="1" applyBorder="1"/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1" applyFont="1" applyBorder="1" applyAlignment="1">
      <alignment vertical="top" wrapText="1"/>
    </xf>
    <xf numFmtId="4" fontId="4" fillId="0" borderId="11" xfId="0" applyNumberFormat="1" applyFont="1" applyBorder="1"/>
    <xf numFmtId="0" fontId="11" fillId="0" borderId="11" xfId="1" applyFont="1" applyFill="1" applyBorder="1" applyAlignment="1">
      <alignment horizontal="left" vertical="center"/>
    </xf>
    <xf numFmtId="43" fontId="4" fillId="0" borderId="11" xfId="0" applyNumberFormat="1" applyFont="1" applyFill="1" applyBorder="1"/>
    <xf numFmtId="4" fontId="4" fillId="0" borderId="11" xfId="0" applyNumberFormat="1" applyFont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4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/>
    <xf numFmtId="1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/>
    <xf numFmtId="4" fontId="4" fillId="0" borderId="11" xfId="0" applyNumberFormat="1" applyFont="1" applyFill="1" applyBorder="1"/>
    <xf numFmtId="0" fontId="4" fillId="0" borderId="11" xfId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1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3" fontId="10" fillId="0" borderId="4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3" fontId="10" fillId="0" borderId="1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D342"/>
  <sheetViews>
    <sheetView tabSelected="1" view="pageBreakPreview" topLeftCell="A2" zoomScale="98" zoomScaleNormal="85" zoomScaleSheetLayoutView="98" workbookViewId="0">
      <selection activeCell="Q5" sqref="Q5:V5"/>
    </sheetView>
  </sheetViews>
  <sheetFormatPr defaultColWidth="9.109375" defaultRowHeight="13.8" x14ac:dyDescent="0.25"/>
  <cols>
    <col min="1" max="1" width="4.5546875" style="1" customWidth="1"/>
    <col min="2" max="2" width="32.109375" style="1" customWidth="1"/>
    <col min="3" max="4" width="0" style="1" hidden="1" customWidth="1"/>
    <col min="5" max="5" width="12.88671875" style="1" customWidth="1"/>
    <col min="6" max="6" width="14.5546875" style="1" customWidth="1"/>
    <col min="7" max="7" width="15" style="1" hidden="1" customWidth="1"/>
    <col min="8" max="8" width="0" style="1" hidden="1" customWidth="1"/>
    <col min="9" max="9" width="13.109375" style="1" hidden="1" customWidth="1"/>
    <col min="10" max="10" width="12.88671875" style="1" hidden="1" customWidth="1"/>
    <col min="11" max="11" width="21" style="1" hidden="1" customWidth="1"/>
    <col min="12" max="12" width="22.88671875" style="1" hidden="1" customWidth="1"/>
    <col min="13" max="13" width="2.88671875" style="1" hidden="1" customWidth="1"/>
    <col min="14" max="14" width="12.6640625" style="1" customWidth="1"/>
    <col min="15" max="15" width="13" style="2" customWidth="1"/>
    <col min="16" max="16" width="13.109375" style="2" customWidth="1"/>
    <col min="17" max="17" width="13" style="2" customWidth="1"/>
    <col min="18" max="18" width="11.33203125" style="1" customWidth="1"/>
    <col min="19" max="19" width="8.109375" style="1" customWidth="1"/>
    <col min="20" max="20" width="8" style="1" customWidth="1"/>
    <col min="21" max="21" width="8.5546875" style="1" customWidth="1"/>
    <col min="22" max="22" width="9" style="1" customWidth="1"/>
    <col min="23" max="23" width="9.109375" style="1"/>
    <col min="24" max="24" width="13" style="1" bestFit="1" customWidth="1"/>
    <col min="25" max="25" width="12.6640625" style="1" bestFit="1" customWidth="1"/>
    <col min="26" max="26" width="13" style="1" bestFit="1" customWidth="1"/>
    <col min="27" max="28" width="12.6640625" style="1" bestFit="1" customWidth="1"/>
    <col min="29" max="29" width="12" style="1" bestFit="1" customWidth="1"/>
    <col min="30" max="30" width="10.88671875" style="1" bestFit="1" customWidth="1"/>
    <col min="31" max="31" width="12.6640625" style="1" bestFit="1" customWidth="1"/>
    <col min="32" max="16384" width="9.109375" style="1"/>
  </cols>
  <sheetData>
    <row r="1" spans="1:22" ht="15" hidden="1" x14ac:dyDescent="0.25"/>
    <row r="3" spans="1:2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2"/>
      <c r="T3" s="52"/>
      <c r="U3" s="150" t="s">
        <v>177</v>
      </c>
      <c r="V3" s="150"/>
    </row>
    <row r="4" spans="1:2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94" t="s">
        <v>159</v>
      </c>
      <c r="R4" s="94"/>
      <c r="S4" s="94"/>
      <c r="T4" s="94"/>
      <c r="U4" s="94"/>
      <c r="V4" s="94"/>
    </row>
    <row r="5" spans="1:2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4" t="s">
        <v>181</v>
      </c>
      <c r="R5" s="94"/>
      <c r="S5" s="94"/>
      <c r="T5" s="94"/>
      <c r="U5" s="94"/>
      <c r="V5" s="94"/>
    </row>
    <row r="6" spans="1:22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4" t="s">
        <v>178</v>
      </c>
      <c r="R6" s="94"/>
      <c r="S6" s="94"/>
      <c r="T6" s="94"/>
      <c r="U6" s="94"/>
      <c r="V6" s="94"/>
    </row>
    <row r="7" spans="1:22" ht="15" hidden="1" x14ac:dyDescent="0.25">
      <c r="A7" s="6"/>
      <c r="B7" s="6"/>
      <c r="C7" s="6"/>
      <c r="D7" s="6"/>
      <c r="E7" s="53"/>
      <c r="F7" s="6"/>
      <c r="G7" s="6"/>
      <c r="H7" s="6"/>
      <c r="I7" s="54"/>
      <c r="J7" s="54"/>
      <c r="K7" s="54"/>
      <c r="L7" s="7"/>
      <c r="M7" s="7"/>
      <c r="N7" s="7"/>
      <c r="O7" s="7"/>
      <c r="P7" s="7"/>
      <c r="Q7" s="6"/>
      <c r="R7" s="6"/>
      <c r="S7" s="6"/>
      <c r="T7" s="6"/>
      <c r="U7" s="6"/>
      <c r="V7" s="6"/>
    </row>
    <row r="8" spans="1:22" ht="0.75" hidden="1" customHeight="1" x14ac:dyDescent="0.25">
      <c r="A8" s="6"/>
      <c r="B8" s="6"/>
      <c r="C8" s="6"/>
      <c r="D8" s="6"/>
      <c r="E8" s="53"/>
      <c r="F8" s="6"/>
      <c r="G8" s="6"/>
      <c r="H8" s="6"/>
      <c r="I8" s="54"/>
      <c r="J8" s="54"/>
      <c r="K8" s="54"/>
      <c r="L8" s="7"/>
      <c r="M8" s="7"/>
      <c r="N8" s="7"/>
      <c r="O8" s="7"/>
      <c r="P8" s="7"/>
      <c r="Q8" s="6"/>
      <c r="R8" s="6"/>
      <c r="S8" s="6"/>
      <c r="T8" s="6"/>
      <c r="U8" s="6"/>
      <c r="V8" s="6"/>
    </row>
    <row r="9" spans="1:22" x14ac:dyDescent="0.25">
      <c r="A9" s="158" t="s">
        <v>172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ht="18.75" customHeight="1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</row>
    <row r="11" spans="1:22" ht="15.75" hidden="1" customHeight="1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1:22" ht="15" customHeight="1" x14ac:dyDescent="0.2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55"/>
      <c r="N12" s="55"/>
      <c r="O12" s="6"/>
      <c r="P12" s="6"/>
      <c r="Q12" s="6"/>
      <c r="R12" s="6"/>
      <c r="S12" s="6"/>
      <c r="T12" s="6"/>
      <c r="U12" s="6"/>
      <c r="V12" s="6"/>
    </row>
    <row r="13" spans="1:22" ht="15" customHeight="1" x14ac:dyDescent="0.25">
      <c r="A13" s="152" t="s">
        <v>20</v>
      </c>
      <c r="B13" s="152" t="s">
        <v>21</v>
      </c>
      <c r="C13" s="152" t="s">
        <v>22</v>
      </c>
      <c r="D13" s="152" t="s">
        <v>23</v>
      </c>
      <c r="E13" s="152" t="s">
        <v>7</v>
      </c>
      <c r="F13" s="152" t="s">
        <v>0</v>
      </c>
      <c r="G13" s="152" t="s">
        <v>24</v>
      </c>
      <c r="H13" s="56" t="s">
        <v>25</v>
      </c>
      <c r="I13" s="56"/>
      <c r="J13" s="153"/>
      <c r="K13" s="153" t="s">
        <v>26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</row>
    <row r="14" spans="1:22" ht="11.25" customHeight="1" x14ac:dyDescent="0.25">
      <c r="A14" s="152"/>
      <c r="B14" s="152"/>
      <c r="C14" s="152"/>
      <c r="D14" s="152"/>
      <c r="E14" s="152"/>
      <c r="F14" s="152"/>
      <c r="G14" s="152"/>
      <c r="H14" s="56"/>
      <c r="I14" s="56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ht="48" customHeight="1" x14ac:dyDescent="0.25">
      <c r="A15" s="152"/>
      <c r="B15" s="152"/>
      <c r="C15" s="152"/>
      <c r="D15" s="152"/>
      <c r="E15" s="152"/>
      <c r="F15" s="152"/>
      <c r="G15" s="152"/>
      <c r="H15" s="46" t="s">
        <v>1</v>
      </c>
      <c r="I15" s="46" t="s">
        <v>27</v>
      </c>
      <c r="J15" s="153"/>
      <c r="K15" s="46" t="s">
        <v>13</v>
      </c>
      <c r="L15" s="46" t="s">
        <v>14</v>
      </c>
      <c r="M15" s="46" t="s">
        <v>15</v>
      </c>
      <c r="N15" s="46" t="s">
        <v>1</v>
      </c>
      <c r="O15" s="46" t="s">
        <v>16</v>
      </c>
      <c r="P15" s="46" t="s">
        <v>17</v>
      </c>
      <c r="Q15" s="46" t="s">
        <v>133</v>
      </c>
      <c r="R15" s="46" t="s">
        <v>134</v>
      </c>
      <c r="S15" s="46" t="s">
        <v>135</v>
      </c>
      <c r="T15" s="46" t="s">
        <v>136</v>
      </c>
      <c r="U15" s="46" t="s">
        <v>137</v>
      </c>
      <c r="V15" s="46" t="s">
        <v>138</v>
      </c>
    </row>
    <row r="16" spans="1:22" ht="15" x14ac:dyDescent="0.25">
      <c r="A16" s="57">
        <v>1</v>
      </c>
      <c r="B16" s="57">
        <v>2</v>
      </c>
      <c r="C16" s="57">
        <v>3</v>
      </c>
      <c r="D16" s="57">
        <v>4</v>
      </c>
      <c r="E16" s="57">
        <v>3</v>
      </c>
      <c r="F16" s="57">
        <v>4.4000000000000004</v>
      </c>
      <c r="G16" s="57">
        <v>5</v>
      </c>
      <c r="H16" s="57">
        <v>5.6</v>
      </c>
      <c r="I16" s="57">
        <v>6.2</v>
      </c>
      <c r="J16" s="57">
        <v>6.8</v>
      </c>
      <c r="K16" s="57">
        <v>7.4</v>
      </c>
      <c r="L16" s="57">
        <v>8</v>
      </c>
      <c r="M16" s="57">
        <v>8.6</v>
      </c>
      <c r="N16" s="57">
        <v>5</v>
      </c>
      <c r="O16" s="57">
        <v>6</v>
      </c>
      <c r="P16" s="57">
        <v>7</v>
      </c>
      <c r="Q16" s="57">
        <v>8</v>
      </c>
      <c r="R16" s="57">
        <v>9</v>
      </c>
      <c r="S16" s="57">
        <v>10</v>
      </c>
      <c r="T16" s="57">
        <v>11</v>
      </c>
      <c r="U16" s="57">
        <v>12</v>
      </c>
      <c r="V16" s="57">
        <v>13</v>
      </c>
    </row>
    <row r="17" spans="1:22" ht="15.75" hidden="1" customHeight="1" x14ac:dyDescent="0.25">
      <c r="A17" s="165" t="s">
        <v>28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8"/>
      <c r="Q17" s="9"/>
      <c r="R17" s="9"/>
      <c r="S17" s="9"/>
      <c r="T17" s="9"/>
      <c r="U17" s="9"/>
      <c r="V17" s="9"/>
    </row>
    <row r="18" spans="1:22" ht="15" customHeight="1" x14ac:dyDescent="0.25">
      <c r="A18" s="157" t="s">
        <v>29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</row>
    <row r="19" spans="1:22" ht="15" hidden="1" x14ac:dyDescent="0.25">
      <c r="A19" s="163" t="s">
        <v>30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1"/>
      <c r="Q19" s="9"/>
      <c r="R19" s="9"/>
      <c r="S19" s="9"/>
      <c r="T19" s="9"/>
      <c r="U19" s="9"/>
      <c r="V19" s="9"/>
    </row>
    <row r="20" spans="1:22" x14ac:dyDescent="0.25">
      <c r="A20" s="105" t="s">
        <v>4</v>
      </c>
      <c r="B20" s="116" t="s">
        <v>160</v>
      </c>
      <c r="C20" s="58"/>
      <c r="D20" s="58"/>
      <c r="E20" s="159" t="s">
        <v>31</v>
      </c>
      <c r="F20" s="59" t="s">
        <v>1</v>
      </c>
      <c r="G20" s="58"/>
      <c r="H20" s="58"/>
      <c r="I20" s="58"/>
      <c r="J20" s="58"/>
      <c r="K20" s="58"/>
      <c r="L20" s="58"/>
      <c r="M20" s="58"/>
      <c r="N20" s="60">
        <f>SUM(N21:N23)</f>
        <v>0</v>
      </c>
      <c r="O20" s="60">
        <f t="shared" ref="O20:V20" si="0">SUM(O21:O23)</f>
        <v>0</v>
      </c>
      <c r="P20" s="60">
        <f t="shared" si="0"/>
        <v>0</v>
      </c>
      <c r="Q20" s="60">
        <f t="shared" si="0"/>
        <v>0</v>
      </c>
      <c r="R20" s="60">
        <f t="shared" si="0"/>
        <v>0</v>
      </c>
      <c r="S20" s="60">
        <f t="shared" si="0"/>
        <v>0</v>
      </c>
      <c r="T20" s="60">
        <f t="shared" si="0"/>
        <v>0</v>
      </c>
      <c r="U20" s="60">
        <f t="shared" si="0"/>
        <v>0</v>
      </c>
      <c r="V20" s="60">
        <f t="shared" si="0"/>
        <v>0</v>
      </c>
    </row>
    <row r="21" spans="1:22" ht="15.75" customHeight="1" x14ac:dyDescent="0.25">
      <c r="A21" s="106"/>
      <c r="B21" s="117"/>
      <c r="C21" s="49"/>
      <c r="D21" s="49"/>
      <c r="E21" s="160"/>
      <c r="F21" s="12" t="s">
        <v>32</v>
      </c>
      <c r="G21" s="156">
        <v>388906425.69999999</v>
      </c>
      <c r="H21" s="13" t="e">
        <f t="shared" ref="H21:H47" si="1">SUM(I21:O21)</f>
        <v>#REF!</v>
      </c>
      <c r="I21" s="14" t="e">
        <f>I24+I33+I42+I45+I45</f>
        <v>#REF!</v>
      </c>
      <c r="J21" s="14" t="e">
        <f>#REF!+K21+L21+#REF!+#REF!+#REF!</f>
        <v>#REF!</v>
      </c>
      <c r="K21" s="15">
        <f t="shared" ref="K21:M23" si="2">K24+K33+K42+K45</f>
        <v>0</v>
      </c>
      <c r="L21" s="15">
        <f t="shared" si="2"/>
        <v>0</v>
      </c>
      <c r="M21" s="15">
        <f t="shared" si="2"/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</row>
    <row r="22" spans="1:22" ht="15.75" customHeight="1" x14ac:dyDescent="0.25">
      <c r="A22" s="106"/>
      <c r="B22" s="117"/>
      <c r="C22" s="49"/>
      <c r="D22" s="49"/>
      <c r="E22" s="160"/>
      <c r="F22" s="16" t="s">
        <v>33</v>
      </c>
      <c r="G22" s="156"/>
      <c r="H22" s="13" t="e">
        <f t="shared" si="1"/>
        <v>#REF!</v>
      </c>
      <c r="I22" s="14" t="e">
        <f>I25+I34+I43+I46+I46</f>
        <v>#REF!</v>
      </c>
      <c r="J22" s="14" t="e">
        <f>#REF!+K22+L22+#REF!+#REF!+#REF!</f>
        <v>#REF!</v>
      </c>
      <c r="K22" s="15">
        <v>0</v>
      </c>
      <c r="L22" s="15">
        <f>609553.4+672985.86</f>
        <v>1282539.26</v>
      </c>
      <c r="M22" s="15">
        <f>810101.9+29066.16</f>
        <v>839168.06</v>
      </c>
      <c r="N22" s="15">
        <f>O22+P22+Q22+R22+S22+T22+U22+V22</f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</row>
    <row r="23" spans="1:22" ht="26.4" x14ac:dyDescent="0.25">
      <c r="A23" s="107"/>
      <c r="B23" s="118"/>
      <c r="C23" s="49"/>
      <c r="D23" s="49"/>
      <c r="E23" s="161"/>
      <c r="F23" s="16" t="s">
        <v>34</v>
      </c>
      <c r="G23" s="156"/>
      <c r="H23" s="13" t="e">
        <f t="shared" si="1"/>
        <v>#REF!</v>
      </c>
      <c r="I23" s="14" t="e">
        <f>I26+I35+I44+I47</f>
        <v>#REF!</v>
      </c>
      <c r="J23" s="14" t="e">
        <f>#REF!+K23+L23+#REF!+#REF!+#REF!</f>
        <v>#REF!</v>
      </c>
      <c r="K23" s="15">
        <v>0</v>
      </c>
      <c r="L23" s="15">
        <f t="shared" si="2"/>
        <v>0</v>
      </c>
      <c r="M23" s="15">
        <f t="shared" si="2"/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</row>
    <row r="24" spans="1:22" ht="15.75" hidden="1" customHeight="1" x14ac:dyDescent="0.25">
      <c r="A24" s="154" t="s">
        <v>4</v>
      </c>
      <c r="B24" s="152" t="s">
        <v>35</v>
      </c>
      <c r="C24" s="49"/>
      <c r="D24" s="49"/>
      <c r="E24" s="155"/>
      <c r="F24" s="12" t="s">
        <v>32</v>
      </c>
      <c r="G24" s="156">
        <v>224689500</v>
      </c>
      <c r="H24" s="48" t="e">
        <f t="shared" si="1"/>
        <v>#REF!</v>
      </c>
      <c r="I24" s="13">
        <f>I27+I30</f>
        <v>0</v>
      </c>
      <c r="J24" s="14" t="e">
        <f>#REF!+K24+L24+#REF!+#REF!+#REF!</f>
        <v>#REF!</v>
      </c>
      <c r="K24" s="48">
        <f t="shared" ref="K24:M26" si="3">K27+K30</f>
        <v>0</v>
      </c>
      <c r="L24" s="48">
        <f t="shared" si="3"/>
        <v>0</v>
      </c>
      <c r="M24" s="48">
        <f t="shared" si="3"/>
        <v>0</v>
      </c>
      <c r="N24" s="15">
        <v>0</v>
      </c>
      <c r="O24" s="15">
        <v>0</v>
      </c>
      <c r="P24" s="15">
        <v>0</v>
      </c>
      <c r="Q24" s="48"/>
      <c r="R24" s="15">
        <v>0</v>
      </c>
      <c r="S24" s="15">
        <v>0</v>
      </c>
      <c r="T24" s="15">
        <v>0</v>
      </c>
      <c r="U24" s="15">
        <v>0</v>
      </c>
      <c r="V24" s="15">
        <v>0</v>
      </c>
    </row>
    <row r="25" spans="1:22" ht="15" hidden="1" customHeight="1" x14ac:dyDescent="0.25">
      <c r="A25" s="154"/>
      <c r="B25" s="152"/>
      <c r="C25" s="49"/>
      <c r="D25" s="49"/>
      <c r="E25" s="155"/>
      <c r="F25" s="16" t="s">
        <v>33</v>
      </c>
      <c r="G25" s="156"/>
      <c r="H25" s="48" t="e">
        <f t="shared" si="1"/>
        <v>#REF!</v>
      </c>
      <c r="I25" s="13">
        <f>I28+I31</f>
        <v>600000</v>
      </c>
      <c r="J25" s="14" t="e">
        <f>#REF!+K25+L25+#REF!+#REF!+#REF!</f>
        <v>#REF!</v>
      </c>
      <c r="K25" s="48">
        <f t="shared" si="3"/>
        <v>0</v>
      </c>
      <c r="L25" s="48">
        <f t="shared" si="3"/>
        <v>0</v>
      </c>
      <c r="M25" s="48">
        <f t="shared" si="3"/>
        <v>270771370</v>
      </c>
      <c r="N25" s="15">
        <v>0</v>
      </c>
      <c r="O25" s="15">
        <v>0</v>
      </c>
      <c r="P25" s="15">
        <v>0</v>
      </c>
      <c r="Q25" s="48"/>
      <c r="R25" s="15">
        <v>0</v>
      </c>
      <c r="S25" s="15">
        <v>0</v>
      </c>
      <c r="T25" s="15">
        <v>0</v>
      </c>
      <c r="U25" s="15">
        <v>0</v>
      </c>
      <c r="V25" s="15">
        <v>0</v>
      </c>
    </row>
    <row r="26" spans="1:22" ht="25.5" hidden="1" x14ac:dyDescent="0.25">
      <c r="A26" s="154"/>
      <c r="B26" s="152"/>
      <c r="C26" s="49"/>
      <c r="D26" s="49"/>
      <c r="E26" s="155"/>
      <c r="F26" s="16" t="s">
        <v>34</v>
      </c>
      <c r="G26" s="156"/>
      <c r="H26" s="48" t="e">
        <f t="shared" si="1"/>
        <v>#REF!</v>
      </c>
      <c r="I26" s="13">
        <f>I29+I32</f>
        <v>0</v>
      </c>
      <c r="J26" s="14" t="e">
        <f>#REF!+K26+L26+#REF!+#REF!+#REF!</f>
        <v>#REF!</v>
      </c>
      <c r="K26" s="48">
        <f t="shared" si="3"/>
        <v>0</v>
      </c>
      <c r="L26" s="48">
        <f t="shared" si="3"/>
        <v>0</v>
      </c>
      <c r="M26" s="48">
        <f t="shared" si="3"/>
        <v>0</v>
      </c>
      <c r="N26" s="15">
        <v>0</v>
      </c>
      <c r="O26" s="15">
        <v>0</v>
      </c>
      <c r="P26" s="15">
        <v>0</v>
      </c>
      <c r="Q26" s="48"/>
      <c r="R26" s="15">
        <v>0</v>
      </c>
      <c r="S26" s="15">
        <v>0</v>
      </c>
      <c r="T26" s="15">
        <v>0</v>
      </c>
      <c r="U26" s="15">
        <v>0</v>
      </c>
      <c r="V26" s="15">
        <v>0</v>
      </c>
    </row>
    <row r="27" spans="1:22" ht="0.75" hidden="1" customHeight="1" x14ac:dyDescent="0.25">
      <c r="A27" s="112" t="s">
        <v>36</v>
      </c>
      <c r="B27" s="112" t="s">
        <v>37</v>
      </c>
      <c r="C27" s="49"/>
      <c r="D27" s="49"/>
      <c r="E27" s="155"/>
      <c r="F27" s="12" t="s">
        <v>32</v>
      </c>
      <c r="G27" s="152"/>
      <c r="H27" s="48" t="e">
        <f t="shared" si="1"/>
        <v>#REF!</v>
      </c>
      <c r="I27" s="48">
        <v>0</v>
      </c>
      <c r="J27" s="14" t="e">
        <f>#REF!+K27+L27+#REF!+#REF!+#REF!</f>
        <v>#REF!</v>
      </c>
      <c r="K27" s="48">
        <v>0</v>
      </c>
      <c r="L27" s="48">
        <v>0</v>
      </c>
      <c r="M27" s="48">
        <v>0</v>
      </c>
      <c r="N27" s="15">
        <v>0</v>
      </c>
      <c r="O27" s="15">
        <v>0</v>
      </c>
      <c r="P27" s="15">
        <v>0</v>
      </c>
      <c r="Q27" s="48"/>
      <c r="R27" s="15">
        <v>0</v>
      </c>
      <c r="S27" s="15">
        <v>0</v>
      </c>
      <c r="T27" s="15">
        <v>0</v>
      </c>
      <c r="U27" s="15">
        <v>0</v>
      </c>
      <c r="V27" s="15">
        <v>0</v>
      </c>
    </row>
    <row r="28" spans="1:22" ht="15" hidden="1" x14ac:dyDescent="0.25">
      <c r="A28" s="112"/>
      <c r="B28" s="112"/>
      <c r="C28" s="49"/>
      <c r="D28" s="49"/>
      <c r="E28" s="155"/>
      <c r="F28" s="16" t="s">
        <v>33</v>
      </c>
      <c r="G28" s="152"/>
      <c r="H28" s="48" t="e">
        <f t="shared" si="1"/>
        <v>#REF!</v>
      </c>
      <c r="I28" s="48">
        <v>600000</v>
      </c>
      <c r="J28" s="14" t="e">
        <f>#REF!+K28+L28+#REF!+#REF!+#REF!</f>
        <v>#REF!</v>
      </c>
      <c r="K28" s="48">
        <v>0</v>
      </c>
      <c r="L28" s="48">
        <v>0</v>
      </c>
      <c r="M28" s="48">
        <v>0</v>
      </c>
      <c r="N28" s="15">
        <v>0</v>
      </c>
      <c r="O28" s="15">
        <v>0</v>
      </c>
      <c r="P28" s="15">
        <v>0</v>
      </c>
      <c r="Q28" s="48"/>
      <c r="R28" s="15">
        <v>0</v>
      </c>
      <c r="S28" s="15">
        <v>0</v>
      </c>
      <c r="T28" s="15">
        <v>0</v>
      </c>
      <c r="U28" s="15">
        <v>0</v>
      </c>
      <c r="V28" s="15">
        <v>0</v>
      </c>
    </row>
    <row r="29" spans="1:22" ht="25.5" hidden="1" x14ac:dyDescent="0.25">
      <c r="A29" s="112"/>
      <c r="B29" s="112"/>
      <c r="C29" s="49"/>
      <c r="D29" s="49"/>
      <c r="E29" s="155"/>
      <c r="F29" s="16" t="s">
        <v>34</v>
      </c>
      <c r="G29" s="152"/>
      <c r="H29" s="48" t="e">
        <f t="shared" si="1"/>
        <v>#REF!</v>
      </c>
      <c r="I29" s="48">
        <v>0</v>
      </c>
      <c r="J29" s="14" t="e">
        <f>#REF!+K29+L29+#REF!+#REF!+#REF!</f>
        <v>#REF!</v>
      </c>
      <c r="K29" s="48">
        <v>0</v>
      </c>
      <c r="L29" s="48">
        <v>0</v>
      </c>
      <c r="M29" s="48">
        <v>0</v>
      </c>
      <c r="N29" s="15">
        <v>0</v>
      </c>
      <c r="O29" s="15">
        <v>0</v>
      </c>
      <c r="P29" s="15">
        <v>0</v>
      </c>
      <c r="Q29" s="48"/>
      <c r="R29" s="15">
        <v>0</v>
      </c>
      <c r="S29" s="15">
        <v>0</v>
      </c>
      <c r="T29" s="15">
        <v>0</v>
      </c>
      <c r="U29" s="15">
        <v>0</v>
      </c>
      <c r="V29" s="15">
        <v>0</v>
      </c>
    </row>
    <row r="30" spans="1:22" ht="16.5" hidden="1" customHeight="1" x14ac:dyDescent="0.25">
      <c r="A30" s="112" t="s">
        <v>38</v>
      </c>
      <c r="B30" s="112" t="s">
        <v>39</v>
      </c>
      <c r="C30" s="49"/>
      <c r="D30" s="49"/>
      <c r="E30" s="164"/>
      <c r="F30" s="12" t="s">
        <v>32</v>
      </c>
      <c r="G30" s="152"/>
      <c r="H30" s="48" t="e">
        <f t="shared" si="1"/>
        <v>#REF!</v>
      </c>
      <c r="I30" s="48">
        <v>0</v>
      </c>
      <c r="J30" s="14" t="e">
        <f>#REF!+K30+L30+#REF!+#REF!+#REF!</f>
        <v>#REF!</v>
      </c>
      <c r="K30" s="48">
        <v>0</v>
      </c>
      <c r="L30" s="48">
        <v>0</v>
      </c>
      <c r="M30" s="48">
        <v>0</v>
      </c>
      <c r="N30" s="15">
        <v>0</v>
      </c>
      <c r="O30" s="15">
        <v>0</v>
      </c>
      <c r="P30" s="15">
        <v>0</v>
      </c>
      <c r="Q30" s="48"/>
      <c r="R30" s="15">
        <v>0</v>
      </c>
      <c r="S30" s="15">
        <v>0</v>
      </c>
      <c r="T30" s="15">
        <v>0</v>
      </c>
      <c r="U30" s="15">
        <v>0</v>
      </c>
      <c r="V30" s="15">
        <v>0</v>
      </c>
    </row>
    <row r="31" spans="1:22" ht="15" hidden="1" x14ac:dyDescent="0.25">
      <c r="A31" s="112"/>
      <c r="B31" s="112"/>
      <c r="C31" s="49"/>
      <c r="D31" s="49"/>
      <c r="E31" s="164"/>
      <c r="F31" s="16" t="s">
        <v>33</v>
      </c>
      <c r="G31" s="152"/>
      <c r="H31" s="48" t="e">
        <f t="shared" si="1"/>
        <v>#REF!</v>
      </c>
      <c r="I31" s="48">
        <v>0</v>
      </c>
      <c r="J31" s="14" t="e">
        <f>#REF!+K31+L31+#REF!+#REF!+#REF!</f>
        <v>#REF!</v>
      </c>
      <c r="K31" s="48">
        <v>0</v>
      </c>
      <c r="L31" s="48">
        <v>0</v>
      </c>
      <c r="M31" s="48">
        <v>270771370</v>
      </c>
      <c r="N31" s="15">
        <v>0</v>
      </c>
      <c r="O31" s="15">
        <v>0</v>
      </c>
      <c r="P31" s="15">
        <v>0</v>
      </c>
      <c r="Q31" s="48"/>
      <c r="R31" s="15">
        <v>0</v>
      </c>
      <c r="S31" s="15">
        <v>0</v>
      </c>
      <c r="T31" s="15">
        <v>0</v>
      </c>
      <c r="U31" s="15">
        <v>0</v>
      </c>
      <c r="V31" s="15">
        <v>0</v>
      </c>
    </row>
    <row r="32" spans="1:22" ht="25.5" hidden="1" x14ac:dyDescent="0.25">
      <c r="A32" s="112"/>
      <c r="B32" s="112"/>
      <c r="C32" s="49"/>
      <c r="D32" s="49"/>
      <c r="E32" s="164"/>
      <c r="F32" s="16" t="s">
        <v>34</v>
      </c>
      <c r="G32" s="152"/>
      <c r="H32" s="48" t="e">
        <f t="shared" si="1"/>
        <v>#REF!</v>
      </c>
      <c r="I32" s="48">
        <v>0</v>
      </c>
      <c r="J32" s="14" t="e">
        <f>#REF!+K32+L32+#REF!+#REF!+#REF!</f>
        <v>#REF!</v>
      </c>
      <c r="K32" s="48">
        <v>0</v>
      </c>
      <c r="L32" s="48">
        <v>0</v>
      </c>
      <c r="M32" s="48">
        <v>0</v>
      </c>
      <c r="N32" s="15">
        <v>0</v>
      </c>
      <c r="O32" s="15">
        <v>0</v>
      </c>
      <c r="P32" s="15">
        <v>0</v>
      </c>
      <c r="Q32" s="48"/>
      <c r="R32" s="15">
        <v>0</v>
      </c>
      <c r="S32" s="15">
        <v>0</v>
      </c>
      <c r="T32" s="15">
        <v>0</v>
      </c>
      <c r="U32" s="15">
        <v>0</v>
      </c>
      <c r="V32" s="15">
        <v>0</v>
      </c>
    </row>
    <row r="33" spans="1:22" ht="15" hidden="1" customHeight="1" x14ac:dyDescent="0.25">
      <c r="A33" s="112" t="s">
        <v>40</v>
      </c>
      <c r="B33" s="154" t="s">
        <v>41</v>
      </c>
      <c r="C33" s="49"/>
      <c r="D33" s="49"/>
      <c r="E33" s="155" t="s">
        <v>42</v>
      </c>
      <c r="F33" s="12" t="s">
        <v>32</v>
      </c>
      <c r="G33" s="156">
        <v>149116525.69999999</v>
      </c>
      <c r="H33" s="13" t="e">
        <f t="shared" si="1"/>
        <v>#REF!</v>
      </c>
      <c r="I33" s="13" t="e">
        <f>#REF!+I39</f>
        <v>#REF!</v>
      </c>
      <c r="J33" s="14" t="e">
        <f>#REF!+K33+L33+#REF!+#REF!+#REF!</f>
        <v>#REF!</v>
      </c>
      <c r="K33" s="48">
        <f t="shared" ref="K33:M35" si="4">K39+K36</f>
        <v>0</v>
      </c>
      <c r="L33" s="48">
        <f t="shared" si="4"/>
        <v>0</v>
      </c>
      <c r="M33" s="48">
        <f t="shared" si="4"/>
        <v>0</v>
      </c>
      <c r="N33" s="15">
        <v>0</v>
      </c>
      <c r="O33" s="15">
        <v>0</v>
      </c>
      <c r="P33" s="15">
        <v>0</v>
      </c>
      <c r="Q33" s="48"/>
      <c r="R33" s="15">
        <v>0</v>
      </c>
      <c r="S33" s="15">
        <v>0</v>
      </c>
      <c r="T33" s="15">
        <v>0</v>
      </c>
      <c r="U33" s="15">
        <v>0</v>
      </c>
      <c r="V33" s="15">
        <v>0</v>
      </c>
    </row>
    <row r="34" spans="1:22" ht="15.75" hidden="1" customHeight="1" x14ac:dyDescent="0.25">
      <c r="A34" s="112"/>
      <c r="B34" s="154"/>
      <c r="C34" s="49"/>
      <c r="D34" s="49"/>
      <c r="E34" s="155"/>
      <c r="F34" s="16" t="s">
        <v>33</v>
      </c>
      <c r="G34" s="156"/>
      <c r="H34" s="13" t="e">
        <f t="shared" si="1"/>
        <v>#REF!</v>
      </c>
      <c r="I34" s="13" t="e">
        <f>#REF!+I40</f>
        <v>#REF!</v>
      </c>
      <c r="J34" s="14" t="e">
        <f>#REF!+K34+L34+#REF!+#REF!+#REF!</f>
        <v>#REF!</v>
      </c>
      <c r="K34" s="48">
        <f t="shared" si="4"/>
        <v>0</v>
      </c>
      <c r="L34" s="48">
        <f t="shared" si="4"/>
        <v>0</v>
      </c>
      <c r="M34" s="48">
        <f t="shared" si="4"/>
        <v>148000000</v>
      </c>
      <c r="N34" s="15">
        <v>0</v>
      </c>
      <c r="O34" s="15">
        <v>0</v>
      </c>
      <c r="P34" s="15">
        <v>0</v>
      </c>
      <c r="Q34" s="48"/>
      <c r="R34" s="15">
        <v>0</v>
      </c>
      <c r="S34" s="15">
        <v>0</v>
      </c>
      <c r="T34" s="15">
        <v>0</v>
      </c>
      <c r="U34" s="15">
        <v>0</v>
      </c>
      <c r="V34" s="15">
        <v>0</v>
      </c>
    </row>
    <row r="35" spans="1:22" ht="25.5" hidden="1" x14ac:dyDescent="0.25">
      <c r="A35" s="112"/>
      <c r="B35" s="154"/>
      <c r="C35" s="49"/>
      <c r="D35" s="49"/>
      <c r="E35" s="155"/>
      <c r="F35" s="16" t="s">
        <v>34</v>
      </c>
      <c r="G35" s="156"/>
      <c r="H35" s="13" t="e">
        <f t="shared" si="1"/>
        <v>#REF!</v>
      </c>
      <c r="I35" s="13" t="e">
        <f>#REF!+I41</f>
        <v>#REF!</v>
      </c>
      <c r="J35" s="14" t="e">
        <f>#REF!+K35+L35+#REF!+#REF!+#REF!</f>
        <v>#REF!</v>
      </c>
      <c r="K35" s="48">
        <f t="shared" si="4"/>
        <v>0</v>
      </c>
      <c r="L35" s="48">
        <f t="shared" si="4"/>
        <v>0</v>
      </c>
      <c r="M35" s="48">
        <f t="shared" si="4"/>
        <v>0</v>
      </c>
      <c r="N35" s="15">
        <v>0</v>
      </c>
      <c r="O35" s="15">
        <v>0</v>
      </c>
      <c r="P35" s="15">
        <v>0</v>
      </c>
      <c r="Q35" s="48"/>
      <c r="R35" s="15">
        <v>0</v>
      </c>
      <c r="S35" s="15">
        <v>0</v>
      </c>
      <c r="T35" s="15">
        <v>0</v>
      </c>
      <c r="U35" s="15">
        <v>0</v>
      </c>
      <c r="V35" s="15">
        <v>0</v>
      </c>
    </row>
    <row r="36" spans="1:22" ht="15.75" hidden="1" customHeight="1" x14ac:dyDescent="0.25">
      <c r="A36" s="112" t="s">
        <v>43</v>
      </c>
      <c r="B36" s="112" t="s">
        <v>44</v>
      </c>
      <c r="C36" s="49"/>
      <c r="D36" s="49"/>
      <c r="E36" s="155"/>
      <c r="F36" s="12" t="s">
        <v>32</v>
      </c>
      <c r="G36" s="156">
        <v>3106025.7</v>
      </c>
      <c r="H36" s="48" t="e">
        <f t="shared" si="1"/>
        <v>#REF!</v>
      </c>
      <c r="I36" s="48">
        <v>0</v>
      </c>
      <c r="J36" s="14" t="e">
        <f>#REF!+K36+L36+#REF!+#REF!+#REF!</f>
        <v>#REF!</v>
      </c>
      <c r="K36" s="48">
        <v>0</v>
      </c>
      <c r="L36" s="48">
        <v>0</v>
      </c>
      <c r="M36" s="48">
        <v>0</v>
      </c>
      <c r="N36" s="15">
        <v>0</v>
      </c>
      <c r="O36" s="15">
        <v>0</v>
      </c>
      <c r="P36" s="15">
        <v>0</v>
      </c>
      <c r="Q36" s="48"/>
      <c r="R36" s="15">
        <v>0</v>
      </c>
      <c r="S36" s="15">
        <v>0</v>
      </c>
      <c r="T36" s="15">
        <v>0</v>
      </c>
      <c r="U36" s="15">
        <v>0</v>
      </c>
      <c r="V36" s="15">
        <v>0</v>
      </c>
    </row>
    <row r="37" spans="1:22" ht="15" hidden="1" x14ac:dyDescent="0.25">
      <c r="A37" s="112"/>
      <c r="B37" s="112"/>
      <c r="C37" s="49"/>
      <c r="D37" s="49"/>
      <c r="E37" s="155"/>
      <c r="F37" s="16" t="s">
        <v>33</v>
      </c>
      <c r="G37" s="156"/>
      <c r="H37" s="48" t="e">
        <f t="shared" si="1"/>
        <v>#REF!</v>
      </c>
      <c r="I37" s="48">
        <f>740211.68-600000+264390.08</f>
        <v>404601.76000000007</v>
      </c>
      <c r="J37" s="14" t="e">
        <f>#REF!+K37+L37+#REF!+#REF!+#REF!</f>
        <v>#REF!</v>
      </c>
      <c r="K37" s="48">
        <v>0</v>
      </c>
      <c r="L37" s="48">
        <v>0</v>
      </c>
      <c r="M37" s="48">
        <v>0</v>
      </c>
      <c r="N37" s="15">
        <v>0</v>
      </c>
      <c r="O37" s="15">
        <v>0</v>
      </c>
      <c r="P37" s="15">
        <v>0</v>
      </c>
      <c r="Q37" s="48"/>
      <c r="R37" s="15">
        <v>0</v>
      </c>
      <c r="S37" s="15">
        <v>0</v>
      </c>
      <c r="T37" s="15">
        <v>0</v>
      </c>
      <c r="U37" s="15">
        <v>0</v>
      </c>
      <c r="V37" s="15">
        <v>0</v>
      </c>
    </row>
    <row r="38" spans="1:22" ht="25.5" hidden="1" x14ac:dyDescent="0.25">
      <c r="A38" s="112"/>
      <c r="B38" s="112"/>
      <c r="C38" s="49"/>
      <c r="D38" s="49"/>
      <c r="E38" s="155"/>
      <c r="F38" s="16" t="s">
        <v>34</v>
      </c>
      <c r="G38" s="156"/>
      <c r="H38" s="48" t="e">
        <f t="shared" si="1"/>
        <v>#REF!</v>
      </c>
      <c r="I38" s="48">
        <v>0</v>
      </c>
      <c r="J38" s="14" t="e">
        <f>#REF!+K38+L38+#REF!+#REF!+#REF!</f>
        <v>#REF!</v>
      </c>
      <c r="K38" s="48">
        <v>0</v>
      </c>
      <c r="L38" s="48">
        <v>0</v>
      </c>
      <c r="M38" s="48">
        <v>0</v>
      </c>
      <c r="N38" s="15">
        <v>0</v>
      </c>
      <c r="O38" s="15">
        <v>0</v>
      </c>
      <c r="P38" s="15">
        <v>0</v>
      </c>
      <c r="Q38" s="48"/>
      <c r="R38" s="15">
        <v>0</v>
      </c>
      <c r="S38" s="15">
        <v>0</v>
      </c>
      <c r="T38" s="15">
        <v>0</v>
      </c>
      <c r="U38" s="15">
        <v>0</v>
      </c>
      <c r="V38" s="15">
        <v>0</v>
      </c>
    </row>
    <row r="39" spans="1:22" ht="15" hidden="1" customHeight="1" x14ac:dyDescent="0.25">
      <c r="A39" s="112" t="s">
        <v>45</v>
      </c>
      <c r="B39" s="112" t="s">
        <v>46</v>
      </c>
      <c r="C39" s="49"/>
      <c r="D39" s="49"/>
      <c r="E39" s="155"/>
      <c r="F39" s="12" t="s">
        <v>32</v>
      </c>
      <c r="G39" s="152"/>
      <c r="H39" s="48" t="e">
        <f t="shared" si="1"/>
        <v>#REF!</v>
      </c>
      <c r="I39" s="48">
        <f>I42+I45+I45</f>
        <v>0</v>
      </c>
      <c r="J39" s="14" t="e">
        <f>#REF!+K39+L39+#REF!+#REF!+#REF!</f>
        <v>#REF!</v>
      </c>
      <c r="K39" s="48">
        <v>0</v>
      </c>
      <c r="L39" s="48">
        <v>0</v>
      </c>
      <c r="M39" s="48">
        <v>0</v>
      </c>
      <c r="N39" s="15">
        <v>0</v>
      </c>
      <c r="O39" s="15">
        <v>0</v>
      </c>
      <c r="P39" s="15">
        <v>0</v>
      </c>
      <c r="Q39" s="48"/>
      <c r="R39" s="15">
        <v>0</v>
      </c>
      <c r="S39" s="15">
        <v>0</v>
      </c>
      <c r="T39" s="15">
        <v>0</v>
      </c>
      <c r="U39" s="15">
        <v>0</v>
      </c>
      <c r="V39" s="15">
        <v>0</v>
      </c>
    </row>
    <row r="40" spans="1:22" ht="15.75" hidden="1" customHeight="1" x14ac:dyDescent="0.25">
      <c r="A40" s="112"/>
      <c r="B40" s="112"/>
      <c r="C40" s="49"/>
      <c r="D40" s="49"/>
      <c r="E40" s="155"/>
      <c r="F40" s="16" t="s">
        <v>33</v>
      </c>
      <c r="G40" s="152"/>
      <c r="H40" s="48" t="e">
        <f t="shared" si="1"/>
        <v>#REF!</v>
      </c>
      <c r="I40" s="48">
        <v>0</v>
      </c>
      <c r="J40" s="14" t="e">
        <f>#REF!+K40+L40+#REF!+#REF!+#REF!</f>
        <v>#REF!</v>
      </c>
      <c r="K40" s="48">
        <v>0</v>
      </c>
      <c r="L40" s="48">
        <v>0</v>
      </c>
      <c r="M40" s="48">
        <v>148000000</v>
      </c>
      <c r="N40" s="15">
        <v>0</v>
      </c>
      <c r="O40" s="15">
        <v>0</v>
      </c>
      <c r="P40" s="15">
        <v>0</v>
      </c>
      <c r="Q40" s="48"/>
      <c r="R40" s="15">
        <v>0</v>
      </c>
      <c r="S40" s="15">
        <v>0</v>
      </c>
      <c r="T40" s="15">
        <v>0</v>
      </c>
      <c r="U40" s="15">
        <v>0</v>
      </c>
      <c r="V40" s="15">
        <v>0</v>
      </c>
    </row>
    <row r="41" spans="1:22" ht="25.5" hidden="1" x14ac:dyDescent="0.25">
      <c r="A41" s="112"/>
      <c r="B41" s="112"/>
      <c r="C41" s="49"/>
      <c r="D41" s="49"/>
      <c r="E41" s="155"/>
      <c r="F41" s="16" t="s">
        <v>34</v>
      </c>
      <c r="G41" s="152"/>
      <c r="H41" s="48" t="e">
        <f t="shared" si="1"/>
        <v>#REF!</v>
      </c>
      <c r="I41" s="48">
        <v>0</v>
      </c>
      <c r="J41" s="14" t="e">
        <f>#REF!+K41+L41+#REF!+#REF!+#REF!</f>
        <v>#REF!</v>
      </c>
      <c r="K41" s="48">
        <v>0</v>
      </c>
      <c r="L41" s="48">
        <v>0</v>
      </c>
      <c r="M41" s="48">
        <v>0</v>
      </c>
      <c r="N41" s="15">
        <v>0</v>
      </c>
      <c r="O41" s="15">
        <v>0</v>
      </c>
      <c r="P41" s="15">
        <v>0</v>
      </c>
      <c r="Q41" s="48"/>
      <c r="R41" s="15">
        <v>0</v>
      </c>
      <c r="S41" s="15">
        <v>0</v>
      </c>
      <c r="T41" s="15">
        <v>0</v>
      </c>
      <c r="U41" s="15">
        <v>0</v>
      </c>
      <c r="V41" s="15">
        <v>0</v>
      </c>
    </row>
    <row r="42" spans="1:22" ht="16.5" hidden="1" customHeight="1" x14ac:dyDescent="0.25">
      <c r="A42" s="112" t="s">
        <v>47</v>
      </c>
      <c r="B42" s="152" t="s">
        <v>48</v>
      </c>
      <c r="C42" s="49"/>
      <c r="D42" s="49"/>
      <c r="E42" s="155"/>
      <c r="F42" s="12" t="s">
        <v>32</v>
      </c>
      <c r="G42" s="156">
        <v>6500000</v>
      </c>
      <c r="H42" s="48" t="e">
        <f t="shared" si="1"/>
        <v>#REF!</v>
      </c>
      <c r="I42" s="48">
        <v>0</v>
      </c>
      <c r="J42" s="14" t="e">
        <f>#REF!+K42+L42+#REF!+#REF!+#REF!</f>
        <v>#REF!</v>
      </c>
      <c r="K42" s="48">
        <v>0</v>
      </c>
      <c r="L42" s="48">
        <v>0</v>
      </c>
      <c r="M42" s="48">
        <v>0</v>
      </c>
      <c r="N42" s="15">
        <v>0</v>
      </c>
      <c r="O42" s="15">
        <v>0</v>
      </c>
      <c r="P42" s="15">
        <v>0</v>
      </c>
      <c r="Q42" s="48"/>
      <c r="R42" s="15">
        <v>0</v>
      </c>
      <c r="S42" s="15">
        <v>0</v>
      </c>
      <c r="T42" s="15">
        <v>0</v>
      </c>
      <c r="U42" s="15">
        <v>0</v>
      </c>
      <c r="V42" s="15">
        <v>0</v>
      </c>
    </row>
    <row r="43" spans="1:22" ht="16.5" hidden="1" customHeight="1" x14ac:dyDescent="0.25">
      <c r="A43" s="112"/>
      <c r="B43" s="152"/>
      <c r="C43" s="49"/>
      <c r="D43" s="49"/>
      <c r="E43" s="155"/>
      <c r="F43" s="16" t="s">
        <v>33</v>
      </c>
      <c r="G43" s="156"/>
      <c r="H43" s="48" t="e">
        <f t="shared" si="1"/>
        <v>#REF!</v>
      </c>
      <c r="I43" s="48">
        <v>0</v>
      </c>
      <c r="J43" s="14" t="e">
        <f>#REF!+K43+L43+#REF!+#REF!+#REF!</f>
        <v>#REF!</v>
      </c>
      <c r="K43" s="48">
        <v>0</v>
      </c>
      <c r="L43" s="48">
        <v>0</v>
      </c>
      <c r="M43" s="48">
        <v>500000</v>
      </c>
      <c r="N43" s="15">
        <v>0</v>
      </c>
      <c r="O43" s="15">
        <v>0</v>
      </c>
      <c r="P43" s="15">
        <v>0</v>
      </c>
      <c r="Q43" s="48"/>
      <c r="R43" s="15">
        <v>0</v>
      </c>
      <c r="S43" s="15">
        <v>0</v>
      </c>
      <c r="T43" s="15">
        <v>0</v>
      </c>
      <c r="U43" s="15">
        <v>0</v>
      </c>
      <c r="V43" s="15">
        <v>0</v>
      </c>
    </row>
    <row r="44" spans="1:22" ht="25.5" hidden="1" x14ac:dyDescent="0.25">
      <c r="A44" s="112"/>
      <c r="B44" s="152"/>
      <c r="C44" s="49"/>
      <c r="D44" s="49"/>
      <c r="E44" s="155"/>
      <c r="F44" s="16" t="s">
        <v>34</v>
      </c>
      <c r="G44" s="156"/>
      <c r="H44" s="48" t="e">
        <f t="shared" si="1"/>
        <v>#REF!</v>
      </c>
      <c r="I44" s="48">
        <v>0</v>
      </c>
      <c r="J44" s="14" t="e">
        <f>#REF!+K44+L44+#REF!+#REF!+#REF!</f>
        <v>#REF!</v>
      </c>
      <c r="K44" s="48">
        <v>0</v>
      </c>
      <c r="L44" s="48">
        <v>0</v>
      </c>
      <c r="M44" s="48">
        <v>0</v>
      </c>
      <c r="N44" s="15">
        <v>0</v>
      </c>
      <c r="O44" s="15">
        <v>0</v>
      </c>
      <c r="P44" s="15">
        <v>0</v>
      </c>
      <c r="Q44" s="48"/>
      <c r="R44" s="15">
        <v>0</v>
      </c>
      <c r="S44" s="15">
        <v>0</v>
      </c>
      <c r="T44" s="15">
        <v>0</v>
      </c>
      <c r="U44" s="15">
        <v>0</v>
      </c>
      <c r="V44" s="15">
        <v>0</v>
      </c>
    </row>
    <row r="45" spans="1:22" ht="15.75" hidden="1" customHeight="1" x14ac:dyDescent="0.25">
      <c r="A45" s="112" t="s">
        <v>49</v>
      </c>
      <c r="B45" s="152" t="s">
        <v>50</v>
      </c>
      <c r="C45" s="49"/>
      <c r="D45" s="49"/>
      <c r="E45" s="155"/>
      <c r="F45" s="12" t="s">
        <v>32</v>
      </c>
      <c r="G45" s="156">
        <v>2000000</v>
      </c>
      <c r="H45" s="48" t="e">
        <f t="shared" si="1"/>
        <v>#REF!</v>
      </c>
      <c r="I45" s="48">
        <v>0</v>
      </c>
      <c r="J45" s="14" t="e">
        <f>#REF!+K45+L45+#REF!+#REF!+#REF!</f>
        <v>#REF!</v>
      </c>
      <c r="K45" s="48">
        <v>0</v>
      </c>
      <c r="L45" s="48">
        <v>0</v>
      </c>
      <c r="M45" s="48">
        <v>0</v>
      </c>
      <c r="N45" s="15">
        <v>0</v>
      </c>
      <c r="O45" s="15">
        <v>0</v>
      </c>
      <c r="P45" s="15">
        <v>0</v>
      </c>
      <c r="Q45" s="48"/>
      <c r="R45" s="15">
        <v>0</v>
      </c>
      <c r="S45" s="15">
        <v>0</v>
      </c>
      <c r="T45" s="15">
        <v>0</v>
      </c>
      <c r="U45" s="15">
        <v>0</v>
      </c>
      <c r="V45" s="15">
        <v>0</v>
      </c>
    </row>
    <row r="46" spans="1:22" ht="15" hidden="1" x14ac:dyDescent="0.25">
      <c r="A46" s="112"/>
      <c r="B46" s="152"/>
      <c r="C46" s="49"/>
      <c r="D46" s="49"/>
      <c r="E46" s="155"/>
      <c r="F46" s="16" t="s">
        <v>33</v>
      </c>
      <c r="G46" s="156"/>
      <c r="H46" s="48" t="e">
        <f t="shared" si="1"/>
        <v>#REF!</v>
      </c>
      <c r="I46" s="48">
        <v>0</v>
      </c>
      <c r="J46" s="14" t="e">
        <f>#REF!+K46+L46+#REF!+#REF!+#REF!</f>
        <v>#REF!</v>
      </c>
      <c r="K46" s="48">
        <v>0</v>
      </c>
      <c r="L46" s="48">
        <v>0</v>
      </c>
      <c r="M46" s="48">
        <v>0</v>
      </c>
      <c r="N46" s="15">
        <v>0</v>
      </c>
      <c r="O46" s="15">
        <v>0</v>
      </c>
      <c r="P46" s="15">
        <v>0</v>
      </c>
      <c r="Q46" s="48"/>
      <c r="R46" s="15">
        <v>0</v>
      </c>
      <c r="S46" s="15">
        <v>0</v>
      </c>
      <c r="T46" s="15">
        <v>0</v>
      </c>
      <c r="U46" s="15">
        <v>0</v>
      </c>
      <c r="V46" s="15">
        <v>0</v>
      </c>
    </row>
    <row r="47" spans="1:22" ht="15" hidden="1" customHeight="1" x14ac:dyDescent="0.25">
      <c r="A47" s="112"/>
      <c r="B47" s="152"/>
      <c r="C47" s="49"/>
      <c r="D47" s="49"/>
      <c r="E47" s="155"/>
      <c r="F47" s="16" t="s">
        <v>34</v>
      </c>
      <c r="G47" s="156"/>
      <c r="H47" s="48" t="e">
        <f t="shared" si="1"/>
        <v>#REF!</v>
      </c>
      <c r="I47" s="48">
        <v>900000</v>
      </c>
      <c r="J47" s="14" t="e">
        <f>#REF!+K47+L47+#REF!+#REF!+#REF!</f>
        <v>#REF!</v>
      </c>
      <c r="K47" s="48">
        <v>1801177.96</v>
      </c>
      <c r="L47" s="48">
        <v>0</v>
      </c>
      <c r="M47" s="48">
        <v>0</v>
      </c>
      <c r="N47" s="15">
        <v>0</v>
      </c>
      <c r="O47" s="15">
        <v>0</v>
      </c>
      <c r="P47" s="15">
        <v>0</v>
      </c>
      <c r="Q47" s="48"/>
      <c r="R47" s="15">
        <v>0</v>
      </c>
      <c r="S47" s="15">
        <v>0</v>
      </c>
      <c r="T47" s="15">
        <v>0</v>
      </c>
      <c r="U47" s="15">
        <v>0</v>
      </c>
      <c r="V47" s="15">
        <v>0</v>
      </c>
    </row>
    <row r="48" spans="1:22" ht="15.75" hidden="1" customHeight="1" x14ac:dyDescent="0.25">
      <c r="A48" s="112" t="s">
        <v>8</v>
      </c>
      <c r="B48" s="152" t="s">
        <v>55</v>
      </c>
      <c r="C48" s="49"/>
      <c r="D48" s="49"/>
      <c r="E48" s="164"/>
      <c r="F48" s="12" t="s">
        <v>32</v>
      </c>
      <c r="G48" s="156">
        <v>10800000</v>
      </c>
      <c r="H48" s="48" t="e">
        <f t="shared" ref="H48:H55" si="5">SUM(I48:O48)</f>
        <v>#REF!</v>
      </c>
      <c r="I48" s="48">
        <v>0</v>
      </c>
      <c r="J48" s="14" t="e">
        <f>#REF!+K48+L48+#REF!+#REF!+#REF!</f>
        <v>#REF!</v>
      </c>
      <c r="K48" s="48">
        <v>0</v>
      </c>
      <c r="L48" s="48">
        <v>0</v>
      </c>
      <c r="M48" s="48">
        <v>0</v>
      </c>
      <c r="N48" s="48"/>
      <c r="O48" s="48"/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</row>
    <row r="49" spans="1:22" ht="15" hidden="1" x14ac:dyDescent="0.25">
      <c r="A49" s="112"/>
      <c r="B49" s="152"/>
      <c r="C49" s="49"/>
      <c r="D49" s="49"/>
      <c r="E49" s="164"/>
      <c r="F49" s="16" t="s">
        <v>33</v>
      </c>
      <c r="G49" s="156"/>
      <c r="H49" s="48" t="e">
        <f t="shared" si="5"/>
        <v>#REF!</v>
      </c>
      <c r="I49" s="48">
        <v>0</v>
      </c>
      <c r="J49" s="14" t="e">
        <f>#REF!+K49+L49+#REF!+#REF!+#REF!</f>
        <v>#REF!</v>
      </c>
      <c r="K49" s="48">
        <v>0</v>
      </c>
      <c r="L49" s="48">
        <v>0</v>
      </c>
      <c r="M49" s="48">
        <v>0</v>
      </c>
      <c r="N49" s="48"/>
      <c r="O49" s="48"/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</row>
    <row r="50" spans="1:22" ht="25.5" hidden="1" x14ac:dyDescent="0.25">
      <c r="A50" s="112"/>
      <c r="B50" s="152"/>
      <c r="C50" s="49"/>
      <c r="D50" s="49"/>
      <c r="E50" s="164"/>
      <c r="F50" s="16" t="s">
        <v>34</v>
      </c>
      <c r="G50" s="156"/>
      <c r="H50" s="48" t="e">
        <f t="shared" si="5"/>
        <v>#REF!</v>
      </c>
      <c r="I50" s="48">
        <v>0</v>
      </c>
      <c r="J50" s="14" t="e">
        <f>#REF!+K50+L50+#REF!+#REF!+#REF!</f>
        <v>#REF!</v>
      </c>
      <c r="K50" s="48">
        <v>0</v>
      </c>
      <c r="L50" s="48">
        <v>0</v>
      </c>
      <c r="M50" s="48">
        <v>0</v>
      </c>
      <c r="N50" s="48"/>
      <c r="O50" s="48"/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</row>
    <row r="51" spans="1:22" ht="15.75" hidden="1" customHeight="1" x14ac:dyDescent="0.25">
      <c r="A51" s="112" t="s">
        <v>9</v>
      </c>
      <c r="B51" s="152" t="s">
        <v>56</v>
      </c>
      <c r="C51" s="49"/>
      <c r="D51" s="49"/>
      <c r="E51" s="164"/>
      <c r="F51" s="12" t="s">
        <v>32</v>
      </c>
      <c r="G51" s="156">
        <v>8000000</v>
      </c>
      <c r="H51" s="48" t="e">
        <f t="shared" si="5"/>
        <v>#REF!</v>
      </c>
      <c r="I51" s="48">
        <v>0</v>
      </c>
      <c r="J51" s="14" t="e">
        <f>#REF!+K51+L51+#REF!+#REF!+#REF!</f>
        <v>#REF!</v>
      </c>
      <c r="K51" s="48">
        <v>0</v>
      </c>
      <c r="L51" s="48">
        <v>0</v>
      </c>
      <c r="M51" s="48">
        <v>0</v>
      </c>
      <c r="N51" s="48"/>
      <c r="O51" s="48"/>
      <c r="P51" s="48">
        <v>7200000</v>
      </c>
      <c r="Q51" s="48">
        <v>7200000</v>
      </c>
      <c r="R51" s="48">
        <v>7200000</v>
      </c>
      <c r="S51" s="48">
        <v>7200000</v>
      </c>
      <c r="T51" s="48">
        <v>7200000</v>
      </c>
      <c r="U51" s="48">
        <v>7200000</v>
      </c>
      <c r="V51" s="48">
        <v>7200000</v>
      </c>
    </row>
    <row r="52" spans="1:22" ht="18" hidden="1" customHeight="1" x14ac:dyDescent="0.25">
      <c r="A52" s="112"/>
      <c r="B52" s="152"/>
      <c r="C52" s="49"/>
      <c r="D52" s="49"/>
      <c r="E52" s="164"/>
      <c r="F52" s="16" t="s">
        <v>33</v>
      </c>
      <c r="G52" s="156"/>
      <c r="H52" s="48" t="e">
        <f t="shared" si="5"/>
        <v>#REF!</v>
      </c>
      <c r="I52" s="48">
        <v>0</v>
      </c>
      <c r="J52" s="14" t="e">
        <f>#REF!+K52+L52+#REF!+#REF!+#REF!</f>
        <v>#REF!</v>
      </c>
      <c r="K52" s="48">
        <v>0</v>
      </c>
      <c r="L52" s="48">
        <v>0</v>
      </c>
      <c r="M52" s="48">
        <v>0</v>
      </c>
      <c r="N52" s="48"/>
      <c r="O52" s="48"/>
      <c r="P52" s="48">
        <v>800000</v>
      </c>
      <c r="Q52" s="48">
        <v>800000</v>
      </c>
      <c r="R52" s="48">
        <v>800000</v>
      </c>
      <c r="S52" s="48">
        <v>800000</v>
      </c>
      <c r="T52" s="48">
        <v>800000</v>
      </c>
      <c r="U52" s="48">
        <v>800000</v>
      </c>
      <c r="V52" s="48">
        <v>800000</v>
      </c>
    </row>
    <row r="53" spans="1:22" ht="15" hidden="1" customHeight="1" x14ac:dyDescent="0.25">
      <c r="A53" s="112"/>
      <c r="B53" s="152"/>
      <c r="C53" s="49"/>
      <c r="D53" s="49"/>
      <c r="E53" s="164"/>
      <c r="F53" s="16" t="s">
        <v>34</v>
      </c>
      <c r="G53" s="156"/>
      <c r="H53" s="48" t="e">
        <f t="shared" si="5"/>
        <v>#REF!</v>
      </c>
      <c r="I53" s="48">
        <v>0</v>
      </c>
      <c r="J53" s="14" t="e">
        <f>#REF!+K53+L53+#REF!+#REF!+#REF!</f>
        <v>#REF!</v>
      </c>
      <c r="K53" s="48">
        <v>0</v>
      </c>
      <c r="L53" s="48">
        <v>0</v>
      </c>
      <c r="M53" s="48">
        <v>0</v>
      </c>
      <c r="N53" s="48"/>
      <c r="O53" s="48"/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</row>
    <row r="54" spans="1:22" ht="4.5" hidden="1" customHeight="1" x14ac:dyDescent="0.25">
      <c r="A54" s="112" t="s">
        <v>57</v>
      </c>
      <c r="B54" s="152" t="s">
        <v>58</v>
      </c>
      <c r="C54" s="49"/>
      <c r="D54" s="49"/>
      <c r="E54" s="164"/>
      <c r="F54" s="12" t="s">
        <v>32</v>
      </c>
      <c r="G54" s="156"/>
      <c r="H54" s="48" t="e">
        <f t="shared" si="5"/>
        <v>#REF!</v>
      </c>
      <c r="I54" s="48">
        <v>0</v>
      </c>
      <c r="J54" s="14" t="e">
        <f>#REF!+K54+L54+#REF!+#REF!+#REF!</f>
        <v>#REF!</v>
      </c>
      <c r="K54" s="48">
        <v>0</v>
      </c>
      <c r="L54" s="48">
        <v>0</v>
      </c>
      <c r="M54" s="48">
        <v>0</v>
      </c>
      <c r="N54" s="48"/>
      <c r="O54" s="48"/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</row>
    <row r="55" spans="1:22" ht="19.5" hidden="1" customHeight="1" x14ac:dyDescent="0.25">
      <c r="A55" s="112"/>
      <c r="B55" s="152"/>
      <c r="C55" s="49"/>
      <c r="D55" s="49"/>
      <c r="E55" s="164"/>
      <c r="F55" s="16" t="s">
        <v>33</v>
      </c>
      <c r="G55" s="156"/>
      <c r="H55" s="48" t="e">
        <f t="shared" si="5"/>
        <v>#REF!</v>
      </c>
      <c r="I55" s="48">
        <v>0</v>
      </c>
      <c r="J55" s="14" t="e">
        <f>#REF!+K55+L55+#REF!+#REF!+#REF!</f>
        <v>#REF!</v>
      </c>
      <c r="K55" s="48">
        <v>0</v>
      </c>
      <c r="L55" s="48">
        <v>0</v>
      </c>
      <c r="M55" s="48">
        <v>0</v>
      </c>
      <c r="N55" s="48"/>
      <c r="O55" s="48"/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</row>
    <row r="56" spans="1:22" ht="25.5" hidden="1" x14ac:dyDescent="0.25">
      <c r="A56" s="112"/>
      <c r="B56" s="152"/>
      <c r="C56" s="49"/>
      <c r="D56" s="49"/>
      <c r="E56" s="164"/>
      <c r="F56" s="16" t="s">
        <v>34</v>
      </c>
      <c r="G56" s="156"/>
      <c r="H56" s="48" t="e">
        <f t="shared" ref="H56:H85" si="6">SUM(I56:O56)</f>
        <v>#REF!</v>
      </c>
      <c r="I56" s="48">
        <v>0</v>
      </c>
      <c r="J56" s="14" t="e">
        <f>#REF!+K56+L56+#REF!+#REF!+#REF!</f>
        <v>#REF!</v>
      </c>
      <c r="K56" s="48">
        <v>0</v>
      </c>
      <c r="L56" s="48">
        <v>0</v>
      </c>
      <c r="M56" s="48">
        <v>0</v>
      </c>
      <c r="N56" s="48"/>
      <c r="O56" s="48"/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</row>
    <row r="57" spans="1:22" ht="16.5" hidden="1" customHeight="1" x14ac:dyDescent="0.25">
      <c r="A57" s="112" t="s">
        <v>59</v>
      </c>
      <c r="B57" s="152" t="s">
        <v>60</v>
      </c>
      <c r="C57" s="49"/>
      <c r="D57" s="49"/>
      <c r="E57" s="162"/>
      <c r="F57" s="12" t="s">
        <v>32</v>
      </c>
      <c r="G57" s="156">
        <v>450000</v>
      </c>
      <c r="H57" s="48" t="e">
        <f t="shared" si="6"/>
        <v>#REF!</v>
      </c>
      <c r="I57" s="48">
        <v>0</v>
      </c>
      <c r="J57" s="14" t="e">
        <f>#REF!+K57+L57+#REF!+#REF!+#REF!</f>
        <v>#REF!</v>
      </c>
      <c r="K57" s="48">
        <v>0</v>
      </c>
      <c r="L57" s="48">
        <v>0</v>
      </c>
      <c r="M57" s="48">
        <v>0</v>
      </c>
      <c r="N57" s="48"/>
      <c r="O57" s="48"/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</row>
    <row r="58" spans="1:22" ht="21.75" hidden="1" customHeight="1" x14ac:dyDescent="0.25">
      <c r="A58" s="112"/>
      <c r="B58" s="152"/>
      <c r="C58" s="49"/>
      <c r="D58" s="49"/>
      <c r="E58" s="162"/>
      <c r="F58" s="16" t="s">
        <v>33</v>
      </c>
      <c r="G58" s="156"/>
      <c r="H58" s="48" t="e">
        <f t="shared" si="6"/>
        <v>#REF!</v>
      </c>
      <c r="I58" s="48">
        <v>0</v>
      </c>
      <c r="J58" s="14" t="e">
        <f>#REF!+K58+L58+#REF!+#REF!+#REF!</f>
        <v>#REF!</v>
      </c>
      <c r="K58" s="48">
        <v>0</v>
      </c>
      <c r="L58" s="48">
        <v>0</v>
      </c>
      <c r="M58" s="48">
        <v>0</v>
      </c>
      <c r="N58" s="48"/>
      <c r="O58" s="48"/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</row>
    <row r="59" spans="1:22" ht="25.5" hidden="1" x14ac:dyDescent="0.25">
      <c r="A59" s="112"/>
      <c r="B59" s="152"/>
      <c r="C59" s="49"/>
      <c r="D59" s="49"/>
      <c r="E59" s="162"/>
      <c r="F59" s="16" t="s">
        <v>34</v>
      </c>
      <c r="G59" s="156"/>
      <c r="H59" s="48" t="e">
        <f t="shared" si="6"/>
        <v>#REF!</v>
      </c>
      <c r="I59" s="48">
        <v>0</v>
      </c>
      <c r="J59" s="14" t="e">
        <f>#REF!+K59+L59+#REF!+#REF!+#REF!</f>
        <v>#REF!</v>
      </c>
      <c r="K59" s="48">
        <v>0</v>
      </c>
      <c r="L59" s="48">
        <v>0</v>
      </c>
      <c r="M59" s="48">
        <v>0</v>
      </c>
      <c r="N59" s="48"/>
      <c r="O59" s="48"/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</row>
    <row r="60" spans="1:22" ht="16.5" hidden="1" customHeight="1" x14ac:dyDescent="0.25">
      <c r="A60" s="112" t="s">
        <v>61</v>
      </c>
      <c r="B60" s="152" t="s">
        <v>62</v>
      </c>
      <c r="C60" s="49"/>
      <c r="D60" s="49"/>
      <c r="E60" s="162"/>
      <c r="F60" s="12" t="s">
        <v>32</v>
      </c>
      <c r="G60" s="156">
        <v>41563500</v>
      </c>
      <c r="H60" s="48" t="e">
        <f t="shared" si="6"/>
        <v>#REF!</v>
      </c>
      <c r="I60" s="48">
        <v>0</v>
      </c>
      <c r="J60" s="14" t="e">
        <f>#REF!+K60+L60+#REF!+#REF!+#REF!</f>
        <v>#REF!</v>
      </c>
      <c r="K60" s="48">
        <v>0</v>
      </c>
      <c r="L60" s="48">
        <v>0</v>
      </c>
      <c r="M60" s="48">
        <v>0</v>
      </c>
      <c r="N60" s="48"/>
      <c r="O60" s="48"/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</row>
    <row r="61" spans="1:22" ht="18.75" hidden="1" customHeight="1" x14ac:dyDescent="0.25">
      <c r="A61" s="112"/>
      <c r="B61" s="152"/>
      <c r="C61" s="49"/>
      <c r="D61" s="49"/>
      <c r="E61" s="162"/>
      <c r="F61" s="16" t="s">
        <v>33</v>
      </c>
      <c r="G61" s="156"/>
      <c r="H61" s="48" t="e">
        <f t="shared" si="6"/>
        <v>#REF!</v>
      </c>
      <c r="I61" s="48">
        <v>0</v>
      </c>
      <c r="J61" s="14" t="e">
        <f>#REF!+K61+L61+#REF!+#REF!+#REF!</f>
        <v>#REF!</v>
      </c>
      <c r="K61" s="48">
        <v>0</v>
      </c>
      <c r="L61" s="48">
        <v>0</v>
      </c>
      <c r="M61" s="48">
        <v>0</v>
      </c>
      <c r="N61" s="48"/>
      <c r="O61" s="48"/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</row>
    <row r="62" spans="1:22" ht="25.5" hidden="1" x14ac:dyDescent="0.25">
      <c r="A62" s="112"/>
      <c r="B62" s="152"/>
      <c r="C62" s="49"/>
      <c r="D62" s="49"/>
      <c r="E62" s="162"/>
      <c r="F62" s="16" t="s">
        <v>34</v>
      </c>
      <c r="G62" s="156"/>
      <c r="H62" s="48" t="e">
        <f t="shared" si="6"/>
        <v>#REF!</v>
      </c>
      <c r="I62" s="48">
        <v>0</v>
      </c>
      <c r="J62" s="14" t="e">
        <f>#REF!+K62+L62+#REF!+#REF!+#REF!</f>
        <v>#REF!</v>
      </c>
      <c r="K62" s="48">
        <v>0</v>
      </c>
      <c r="L62" s="48">
        <v>0</v>
      </c>
      <c r="M62" s="48">
        <v>0</v>
      </c>
      <c r="N62" s="48"/>
      <c r="O62" s="48"/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</row>
    <row r="63" spans="1:22" ht="16.5" hidden="1" customHeight="1" x14ac:dyDescent="0.25">
      <c r="A63" s="112" t="s">
        <v>63</v>
      </c>
      <c r="B63" s="152" t="s">
        <v>64</v>
      </c>
      <c r="C63" s="49"/>
      <c r="D63" s="49"/>
      <c r="E63" s="162"/>
      <c r="F63" s="12" t="s">
        <v>32</v>
      </c>
      <c r="G63" s="156">
        <v>4244000</v>
      </c>
      <c r="H63" s="48" t="e">
        <f t="shared" si="6"/>
        <v>#REF!</v>
      </c>
      <c r="I63" s="48">
        <v>0</v>
      </c>
      <c r="J63" s="14" t="e">
        <f>#REF!+K63+L63+#REF!+#REF!+#REF!</f>
        <v>#REF!</v>
      </c>
      <c r="K63" s="48">
        <v>0</v>
      </c>
      <c r="L63" s="48">
        <v>0</v>
      </c>
      <c r="M63" s="48">
        <v>0</v>
      </c>
      <c r="N63" s="48"/>
      <c r="O63" s="48"/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</row>
    <row r="64" spans="1:22" ht="15" hidden="1" x14ac:dyDescent="0.25">
      <c r="A64" s="112"/>
      <c r="B64" s="152"/>
      <c r="C64" s="49"/>
      <c r="D64" s="49"/>
      <c r="E64" s="162"/>
      <c r="F64" s="16" t="s">
        <v>33</v>
      </c>
      <c r="G64" s="156"/>
      <c r="H64" s="48" t="e">
        <f t="shared" si="6"/>
        <v>#REF!</v>
      </c>
      <c r="I64" s="48">
        <v>0</v>
      </c>
      <c r="J64" s="14" t="e">
        <f>#REF!+K64+L64+#REF!+#REF!+#REF!</f>
        <v>#REF!</v>
      </c>
      <c r="K64" s="48">
        <v>0</v>
      </c>
      <c r="L64" s="48">
        <v>0</v>
      </c>
      <c r="M64" s="48">
        <v>0</v>
      </c>
      <c r="N64" s="48"/>
      <c r="O64" s="48"/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</row>
    <row r="65" spans="1:22" ht="25.5" hidden="1" x14ac:dyDescent="0.25">
      <c r="A65" s="112"/>
      <c r="B65" s="152"/>
      <c r="C65" s="49"/>
      <c r="D65" s="49"/>
      <c r="E65" s="162"/>
      <c r="F65" s="16" t="s">
        <v>34</v>
      </c>
      <c r="G65" s="156"/>
      <c r="H65" s="48" t="e">
        <f t="shared" si="6"/>
        <v>#REF!</v>
      </c>
      <c r="I65" s="48">
        <v>0</v>
      </c>
      <c r="J65" s="14" t="e">
        <f>#REF!+K65+L65+#REF!+#REF!+#REF!</f>
        <v>#REF!</v>
      </c>
      <c r="K65" s="48">
        <v>0</v>
      </c>
      <c r="L65" s="48">
        <v>0</v>
      </c>
      <c r="M65" s="48">
        <v>0</v>
      </c>
      <c r="N65" s="48"/>
      <c r="O65" s="48"/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</row>
    <row r="66" spans="1:22" ht="20.25" hidden="1" customHeight="1" x14ac:dyDescent="0.25">
      <c r="A66" s="112" t="s">
        <v>65</v>
      </c>
      <c r="B66" s="152" t="s">
        <v>66</v>
      </c>
      <c r="C66" s="49"/>
      <c r="D66" s="49"/>
      <c r="E66" s="162"/>
      <c r="F66" s="12" t="s">
        <v>32</v>
      </c>
      <c r="G66" s="156">
        <v>5805100</v>
      </c>
      <c r="H66" s="48" t="e">
        <f t="shared" si="6"/>
        <v>#REF!</v>
      </c>
      <c r="I66" s="48">
        <v>0</v>
      </c>
      <c r="J66" s="14" t="e">
        <f>#REF!+K66+L66+#REF!+#REF!+#REF!</f>
        <v>#REF!</v>
      </c>
      <c r="K66" s="48">
        <v>0</v>
      </c>
      <c r="L66" s="48">
        <v>0</v>
      </c>
      <c r="M66" s="48">
        <v>0</v>
      </c>
      <c r="N66" s="48"/>
      <c r="O66" s="48"/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</row>
    <row r="67" spans="1:22" ht="13.5" hidden="1" customHeight="1" x14ac:dyDescent="0.25">
      <c r="A67" s="112"/>
      <c r="B67" s="152"/>
      <c r="C67" s="49"/>
      <c r="D67" s="49"/>
      <c r="E67" s="162"/>
      <c r="F67" s="16" t="s">
        <v>33</v>
      </c>
      <c r="G67" s="156"/>
      <c r="H67" s="48" t="e">
        <f t="shared" si="6"/>
        <v>#REF!</v>
      </c>
      <c r="I67" s="48">
        <v>0</v>
      </c>
      <c r="J67" s="14" t="e">
        <f>#REF!+K67+L67+#REF!+#REF!+#REF!</f>
        <v>#REF!</v>
      </c>
      <c r="K67" s="48">
        <v>0</v>
      </c>
      <c r="L67" s="48">
        <v>0</v>
      </c>
      <c r="M67" s="48">
        <v>0</v>
      </c>
      <c r="N67" s="48"/>
      <c r="O67" s="48"/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</row>
    <row r="68" spans="1:22" ht="25.5" hidden="1" x14ac:dyDescent="0.25">
      <c r="A68" s="112"/>
      <c r="B68" s="152"/>
      <c r="C68" s="49"/>
      <c r="D68" s="49"/>
      <c r="E68" s="162"/>
      <c r="F68" s="16" t="s">
        <v>34</v>
      </c>
      <c r="G68" s="156"/>
      <c r="H68" s="48" t="e">
        <f t="shared" si="6"/>
        <v>#REF!</v>
      </c>
      <c r="I68" s="48">
        <v>0</v>
      </c>
      <c r="J68" s="14" t="e">
        <f>#REF!+K68+L68+#REF!+#REF!+#REF!</f>
        <v>#REF!</v>
      </c>
      <c r="K68" s="48">
        <v>0</v>
      </c>
      <c r="L68" s="48">
        <v>0</v>
      </c>
      <c r="M68" s="48">
        <v>0</v>
      </c>
      <c r="N68" s="48"/>
      <c r="O68" s="48"/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</row>
    <row r="69" spans="1:22" ht="16.5" hidden="1" customHeight="1" x14ac:dyDescent="0.25">
      <c r="A69" s="112" t="s">
        <v>67</v>
      </c>
      <c r="B69" s="152" t="s">
        <v>68</v>
      </c>
      <c r="C69" s="49"/>
      <c r="D69" s="49"/>
      <c r="E69" s="162"/>
      <c r="F69" s="12" t="s">
        <v>32</v>
      </c>
      <c r="G69" s="156">
        <v>4784000</v>
      </c>
      <c r="H69" s="48" t="e">
        <f t="shared" si="6"/>
        <v>#REF!</v>
      </c>
      <c r="I69" s="48">
        <v>0</v>
      </c>
      <c r="J69" s="14" t="e">
        <f>#REF!+K69+L69+#REF!+#REF!+#REF!</f>
        <v>#REF!</v>
      </c>
      <c r="K69" s="48">
        <v>0</v>
      </c>
      <c r="L69" s="48">
        <v>0</v>
      </c>
      <c r="M69" s="48">
        <v>0</v>
      </c>
      <c r="N69" s="48"/>
      <c r="O69" s="48"/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</row>
    <row r="70" spans="1:22" ht="16.5" hidden="1" customHeight="1" x14ac:dyDescent="0.25">
      <c r="A70" s="112"/>
      <c r="B70" s="152"/>
      <c r="C70" s="49"/>
      <c r="D70" s="49"/>
      <c r="E70" s="162"/>
      <c r="F70" s="16" t="s">
        <v>33</v>
      </c>
      <c r="G70" s="156"/>
      <c r="H70" s="48" t="e">
        <f t="shared" si="6"/>
        <v>#REF!</v>
      </c>
      <c r="I70" s="48">
        <v>0</v>
      </c>
      <c r="J70" s="14" t="e">
        <f>#REF!+K70+L70+#REF!+#REF!+#REF!</f>
        <v>#REF!</v>
      </c>
      <c r="K70" s="48">
        <v>0</v>
      </c>
      <c r="L70" s="48">
        <v>0</v>
      </c>
      <c r="M70" s="48">
        <v>0</v>
      </c>
      <c r="N70" s="48"/>
      <c r="O70" s="48"/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</row>
    <row r="71" spans="1:22" ht="25.5" hidden="1" x14ac:dyDescent="0.25">
      <c r="A71" s="112"/>
      <c r="B71" s="152"/>
      <c r="C71" s="49"/>
      <c r="D71" s="49"/>
      <c r="E71" s="162"/>
      <c r="F71" s="16" t="s">
        <v>34</v>
      </c>
      <c r="G71" s="156"/>
      <c r="H71" s="48" t="e">
        <f t="shared" si="6"/>
        <v>#REF!</v>
      </c>
      <c r="I71" s="48">
        <v>0</v>
      </c>
      <c r="J71" s="14" t="e">
        <f>#REF!+K71+L71+#REF!+#REF!+#REF!</f>
        <v>#REF!</v>
      </c>
      <c r="K71" s="48">
        <v>0</v>
      </c>
      <c r="L71" s="48">
        <v>0</v>
      </c>
      <c r="M71" s="48">
        <v>0</v>
      </c>
      <c r="N71" s="48"/>
      <c r="O71" s="48"/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</row>
    <row r="72" spans="1:22" ht="19.5" hidden="1" customHeight="1" x14ac:dyDescent="0.25">
      <c r="A72" s="112" t="s">
        <v>69</v>
      </c>
      <c r="B72" s="152" t="s">
        <v>70</v>
      </c>
      <c r="C72" s="49"/>
      <c r="D72" s="49"/>
      <c r="E72" s="162"/>
      <c r="F72" s="12" t="s">
        <v>32</v>
      </c>
      <c r="G72" s="156">
        <v>4046000</v>
      </c>
      <c r="H72" s="48" t="e">
        <f t="shared" si="6"/>
        <v>#REF!</v>
      </c>
      <c r="I72" s="48">
        <v>0</v>
      </c>
      <c r="J72" s="14" t="e">
        <f>#REF!+K72+L72+#REF!+#REF!+#REF!</f>
        <v>#REF!</v>
      </c>
      <c r="K72" s="48">
        <v>0</v>
      </c>
      <c r="L72" s="48">
        <v>0</v>
      </c>
      <c r="M72" s="48">
        <v>0</v>
      </c>
      <c r="N72" s="48"/>
      <c r="O72" s="48"/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</row>
    <row r="73" spans="1:22" ht="15" hidden="1" customHeight="1" x14ac:dyDescent="0.25">
      <c r="A73" s="112"/>
      <c r="B73" s="152"/>
      <c r="C73" s="49"/>
      <c r="D73" s="49"/>
      <c r="E73" s="162"/>
      <c r="F73" s="16" t="s">
        <v>33</v>
      </c>
      <c r="G73" s="156"/>
      <c r="H73" s="48" t="e">
        <f t="shared" si="6"/>
        <v>#REF!</v>
      </c>
      <c r="I73" s="48">
        <v>0</v>
      </c>
      <c r="J73" s="14" t="e">
        <f>#REF!+K73+L73+#REF!+#REF!+#REF!</f>
        <v>#REF!</v>
      </c>
      <c r="K73" s="48">
        <v>0</v>
      </c>
      <c r="L73" s="48">
        <v>0</v>
      </c>
      <c r="M73" s="48">
        <v>0</v>
      </c>
      <c r="N73" s="48"/>
      <c r="O73" s="48"/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</row>
    <row r="74" spans="1:22" ht="18.75" hidden="1" customHeight="1" x14ac:dyDescent="0.25">
      <c r="A74" s="112"/>
      <c r="B74" s="152"/>
      <c r="C74" s="49"/>
      <c r="D74" s="49"/>
      <c r="E74" s="162"/>
      <c r="F74" s="16" t="s">
        <v>34</v>
      </c>
      <c r="G74" s="156"/>
      <c r="H74" s="48" t="e">
        <f t="shared" si="6"/>
        <v>#REF!</v>
      </c>
      <c r="I74" s="48">
        <v>0</v>
      </c>
      <c r="J74" s="14" t="e">
        <f>#REF!+K74+L74+#REF!+#REF!+#REF!</f>
        <v>#REF!</v>
      </c>
      <c r="K74" s="48">
        <v>0</v>
      </c>
      <c r="L74" s="48">
        <v>0</v>
      </c>
      <c r="M74" s="48">
        <v>0</v>
      </c>
      <c r="N74" s="48"/>
      <c r="O74" s="48"/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</row>
    <row r="75" spans="1:22" ht="20.25" hidden="1" customHeight="1" x14ac:dyDescent="0.25">
      <c r="A75" s="112" t="s">
        <v>71</v>
      </c>
      <c r="B75" s="152" t="s">
        <v>72</v>
      </c>
      <c r="C75" s="49"/>
      <c r="D75" s="49"/>
      <c r="E75" s="162"/>
      <c r="F75" s="12" t="s">
        <v>32</v>
      </c>
      <c r="G75" s="156">
        <v>2265000</v>
      </c>
      <c r="H75" s="48" t="e">
        <f t="shared" si="6"/>
        <v>#REF!</v>
      </c>
      <c r="I75" s="48">
        <v>0</v>
      </c>
      <c r="J75" s="14" t="e">
        <f>#REF!+K75+L75+#REF!+#REF!+#REF!</f>
        <v>#REF!</v>
      </c>
      <c r="K75" s="48">
        <v>0</v>
      </c>
      <c r="L75" s="48">
        <v>0</v>
      </c>
      <c r="M75" s="48">
        <v>0</v>
      </c>
      <c r="N75" s="48"/>
      <c r="O75" s="48"/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</row>
    <row r="76" spans="1:22" ht="19.5" hidden="1" customHeight="1" x14ac:dyDescent="0.25">
      <c r="A76" s="112"/>
      <c r="B76" s="152"/>
      <c r="C76" s="49"/>
      <c r="D76" s="49"/>
      <c r="E76" s="162"/>
      <c r="F76" s="16" t="s">
        <v>33</v>
      </c>
      <c r="G76" s="156"/>
      <c r="H76" s="48" t="e">
        <f t="shared" si="6"/>
        <v>#REF!</v>
      </c>
      <c r="I76" s="48">
        <v>0</v>
      </c>
      <c r="J76" s="14" t="e">
        <f>#REF!+K76+L76+#REF!+#REF!+#REF!</f>
        <v>#REF!</v>
      </c>
      <c r="K76" s="48">
        <v>0</v>
      </c>
      <c r="L76" s="48">
        <v>0</v>
      </c>
      <c r="M76" s="48">
        <v>0</v>
      </c>
      <c r="N76" s="48"/>
      <c r="O76" s="48"/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</row>
    <row r="77" spans="1:22" ht="0.75" hidden="1" customHeight="1" x14ac:dyDescent="0.25">
      <c r="A77" s="112"/>
      <c r="B77" s="152"/>
      <c r="C77" s="49"/>
      <c r="D77" s="49"/>
      <c r="E77" s="162"/>
      <c r="F77" s="16" t="s">
        <v>34</v>
      </c>
      <c r="G77" s="156"/>
      <c r="H77" s="48" t="e">
        <f t="shared" si="6"/>
        <v>#REF!</v>
      </c>
      <c r="I77" s="48">
        <v>0</v>
      </c>
      <c r="J77" s="14" t="e">
        <f>#REF!+K77+L77+#REF!+#REF!+#REF!</f>
        <v>#REF!</v>
      </c>
      <c r="K77" s="48">
        <v>0</v>
      </c>
      <c r="L77" s="48">
        <v>0</v>
      </c>
      <c r="M77" s="48">
        <v>0</v>
      </c>
      <c r="N77" s="48"/>
      <c r="O77" s="48"/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</row>
    <row r="78" spans="1:22" ht="15" customHeight="1" x14ac:dyDescent="0.25">
      <c r="A78" s="105" t="s">
        <v>40</v>
      </c>
      <c r="B78" s="116" t="s">
        <v>161</v>
      </c>
      <c r="C78" s="49"/>
      <c r="D78" s="49"/>
      <c r="E78" s="159" t="s">
        <v>31</v>
      </c>
      <c r="F78" s="59" t="s">
        <v>1</v>
      </c>
      <c r="G78" s="48"/>
      <c r="H78" s="48"/>
      <c r="I78" s="48"/>
      <c r="J78" s="14"/>
      <c r="K78" s="48"/>
      <c r="L78" s="48"/>
      <c r="M78" s="48"/>
      <c r="N78" s="60">
        <f t="shared" ref="N78" si="7">SUM(N79:N81)</f>
        <v>14195837.59</v>
      </c>
      <c r="O78" s="60">
        <f t="shared" ref="O78" si="8">SUM(O79:O81)</f>
        <v>5727009.1000000006</v>
      </c>
      <c r="P78" s="60">
        <f t="shared" ref="P78" si="9">SUM(P79:P81)</f>
        <v>2197018.92</v>
      </c>
      <c r="Q78" s="60">
        <f t="shared" ref="Q78" si="10">SUM(Q79:Q81)</f>
        <v>0</v>
      </c>
      <c r="R78" s="60">
        <f t="shared" ref="R78" si="11">SUM(R79:R81)</f>
        <v>6271809.5700000003</v>
      </c>
      <c r="S78" s="60">
        <f t="shared" ref="S78" si="12">SUM(S79:S81)</f>
        <v>0</v>
      </c>
      <c r="T78" s="60">
        <f t="shared" ref="T78" si="13">SUM(T79:T81)</f>
        <v>0</v>
      </c>
      <c r="U78" s="60">
        <f t="shared" ref="U78" si="14">SUM(U79:U81)</f>
        <v>0</v>
      </c>
      <c r="V78" s="60">
        <f t="shared" ref="V78" si="15">SUM(V79:V81)</f>
        <v>0</v>
      </c>
    </row>
    <row r="79" spans="1:22" ht="17.25" customHeight="1" x14ac:dyDescent="0.25">
      <c r="A79" s="106"/>
      <c r="B79" s="117"/>
      <c r="C79" s="49"/>
      <c r="D79" s="49"/>
      <c r="E79" s="160"/>
      <c r="F79" s="12" t="s">
        <v>32</v>
      </c>
      <c r="G79" s="156">
        <v>11100000</v>
      </c>
      <c r="H79" s="13" t="e">
        <f t="shared" si="6"/>
        <v>#N/A</v>
      </c>
      <c r="I79" s="13" t="e">
        <v>#N/A</v>
      </c>
      <c r="J79" s="14" t="e">
        <f>#REF!+K79+L79+#REF!+#REF!+#REF!</f>
        <v>#REF!</v>
      </c>
      <c r="K79" s="48">
        <f>K82</f>
        <v>0</v>
      </c>
      <c r="L79" s="48">
        <f t="shared" ref="L79:M81" si="16">L82</f>
        <v>0</v>
      </c>
      <c r="M79" s="48">
        <f t="shared" si="16"/>
        <v>0</v>
      </c>
      <c r="N79" s="48">
        <v>0</v>
      </c>
      <c r="O79" s="48">
        <v>0</v>
      </c>
      <c r="P79" s="48">
        <f t="shared" ref="P79:V79" si="17">P82</f>
        <v>0</v>
      </c>
      <c r="Q79" s="48">
        <f t="shared" si="17"/>
        <v>0</v>
      </c>
      <c r="R79" s="48">
        <f t="shared" si="17"/>
        <v>0</v>
      </c>
      <c r="S79" s="48">
        <f t="shared" si="17"/>
        <v>0</v>
      </c>
      <c r="T79" s="48">
        <f t="shared" si="17"/>
        <v>0</v>
      </c>
      <c r="U79" s="48">
        <f t="shared" si="17"/>
        <v>0</v>
      </c>
      <c r="V79" s="48">
        <f t="shared" si="17"/>
        <v>0</v>
      </c>
    </row>
    <row r="80" spans="1:22" ht="20.25" customHeight="1" x14ac:dyDescent="0.25">
      <c r="A80" s="106"/>
      <c r="B80" s="117"/>
      <c r="C80" s="49"/>
      <c r="D80" s="49"/>
      <c r="E80" s="160"/>
      <c r="F80" s="16" t="s">
        <v>33</v>
      </c>
      <c r="G80" s="156"/>
      <c r="H80" s="13" t="e">
        <f t="shared" si="6"/>
        <v>#N/A</v>
      </c>
      <c r="I80" s="13" t="e">
        <v>#N/A</v>
      </c>
      <c r="J80" s="14" t="e">
        <f>#REF!+K80+L80+#REF!+#REF!+#REF!</f>
        <v>#REF!</v>
      </c>
      <c r="K80" s="48">
        <v>0</v>
      </c>
      <c r="L80" s="48">
        <f t="shared" si="16"/>
        <v>0</v>
      </c>
      <c r="M80" s="48">
        <v>0</v>
      </c>
      <c r="N80" s="15">
        <f>O80+P80+Q80+R80+S80+T80+U80+V80</f>
        <v>14195837.59</v>
      </c>
      <c r="O80" s="48">
        <f>2629433.08+2629433.08+468142.94</f>
        <v>5727009.1000000006</v>
      </c>
      <c r="P80" s="48">
        <v>2197018.92</v>
      </c>
      <c r="Q80" s="48">
        <v>0</v>
      </c>
      <c r="R80" s="48">
        <v>6271809.5700000003</v>
      </c>
      <c r="S80" s="48">
        <v>0</v>
      </c>
      <c r="T80" s="48">
        <v>0</v>
      </c>
      <c r="U80" s="48">
        <v>0</v>
      </c>
      <c r="V80" s="48">
        <v>0</v>
      </c>
    </row>
    <row r="81" spans="1:22" ht="24.75" customHeight="1" x14ac:dyDescent="0.25">
      <c r="A81" s="107"/>
      <c r="B81" s="118"/>
      <c r="C81" s="49"/>
      <c r="D81" s="49"/>
      <c r="E81" s="161"/>
      <c r="F81" s="16" t="s">
        <v>34</v>
      </c>
      <c r="G81" s="156"/>
      <c r="H81" s="13" t="e">
        <f t="shared" si="6"/>
        <v>#N/A</v>
      </c>
      <c r="I81" s="13" t="e">
        <v>#N/A</v>
      </c>
      <c r="J81" s="14" t="e">
        <f>#REF!+K81+L81+#REF!+#REF!+#REF!</f>
        <v>#REF!</v>
      </c>
      <c r="K81" s="48">
        <f>K84</f>
        <v>0</v>
      </c>
      <c r="L81" s="48">
        <f t="shared" si="16"/>
        <v>0</v>
      </c>
      <c r="M81" s="48">
        <f t="shared" si="16"/>
        <v>0</v>
      </c>
      <c r="N81" s="48">
        <v>0</v>
      </c>
      <c r="O81" s="48">
        <v>0</v>
      </c>
      <c r="P81" s="48">
        <f t="shared" ref="P81:V81" si="18">P84</f>
        <v>0</v>
      </c>
      <c r="Q81" s="48">
        <f t="shared" si="18"/>
        <v>0</v>
      </c>
      <c r="R81" s="48">
        <f t="shared" si="18"/>
        <v>0</v>
      </c>
      <c r="S81" s="48">
        <f t="shared" si="18"/>
        <v>0</v>
      </c>
      <c r="T81" s="48">
        <f t="shared" si="18"/>
        <v>0</v>
      </c>
      <c r="U81" s="48">
        <f t="shared" si="18"/>
        <v>0</v>
      </c>
      <c r="V81" s="48">
        <f t="shared" si="18"/>
        <v>0</v>
      </c>
    </row>
    <row r="82" spans="1:22" ht="15" hidden="1" customHeight="1" x14ac:dyDescent="0.25">
      <c r="A82" s="112" t="s">
        <v>19</v>
      </c>
      <c r="B82" s="152" t="s">
        <v>73</v>
      </c>
      <c r="C82" s="49"/>
      <c r="D82" s="49"/>
      <c r="E82" s="164"/>
      <c r="F82" s="12" t="s">
        <v>32</v>
      </c>
      <c r="G82" s="156">
        <v>7500000</v>
      </c>
      <c r="H82" s="48" t="e">
        <f t="shared" si="6"/>
        <v>#REF!</v>
      </c>
      <c r="I82" s="48">
        <v>0</v>
      </c>
      <c r="J82" s="14" t="e">
        <f>#REF!+K82+L82+#REF!+#REF!+#REF!</f>
        <v>#REF!</v>
      </c>
      <c r="K82" s="48">
        <v>0</v>
      </c>
      <c r="L82" s="48">
        <v>0</v>
      </c>
      <c r="M82" s="48">
        <v>0</v>
      </c>
      <c r="N82" s="48"/>
      <c r="O82" s="48"/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</row>
    <row r="83" spans="1:22" ht="13.5" hidden="1" customHeight="1" x14ac:dyDescent="0.25">
      <c r="A83" s="112"/>
      <c r="B83" s="152"/>
      <c r="C83" s="49"/>
      <c r="D83" s="49"/>
      <c r="E83" s="164"/>
      <c r="F83" s="16" t="s">
        <v>33</v>
      </c>
      <c r="G83" s="156"/>
      <c r="H83" s="48" t="e">
        <f t="shared" si="6"/>
        <v>#REF!</v>
      </c>
      <c r="I83" s="48">
        <v>0</v>
      </c>
      <c r="J83" s="14" t="e">
        <f>#REF!+K83+L83+#REF!+#REF!+#REF!</f>
        <v>#REF!</v>
      </c>
      <c r="K83" s="48">
        <v>0</v>
      </c>
      <c r="L83" s="48">
        <v>0</v>
      </c>
      <c r="M83" s="48">
        <v>8000000</v>
      </c>
      <c r="N83" s="48"/>
      <c r="O83" s="48"/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</row>
    <row r="84" spans="1:22" ht="25.5" hidden="1" x14ac:dyDescent="0.25">
      <c r="A84" s="112"/>
      <c r="B84" s="152"/>
      <c r="C84" s="49"/>
      <c r="D84" s="49"/>
      <c r="E84" s="164"/>
      <c r="F84" s="16" t="s">
        <v>34</v>
      </c>
      <c r="G84" s="156"/>
      <c r="H84" s="48" t="e">
        <f t="shared" si="6"/>
        <v>#REF!</v>
      </c>
      <c r="I84" s="48">
        <v>0</v>
      </c>
      <c r="J84" s="14" t="e">
        <f>#REF!+K84+L84+#REF!+#REF!+#REF!</f>
        <v>#REF!</v>
      </c>
      <c r="K84" s="48">
        <v>0</v>
      </c>
      <c r="L84" s="48">
        <v>0</v>
      </c>
      <c r="M84" s="48">
        <v>0</v>
      </c>
      <c r="N84" s="48"/>
      <c r="O84" s="48"/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</row>
    <row r="85" spans="1:22" ht="0.75" customHeight="1" x14ac:dyDescent="0.25">
      <c r="A85" s="112" t="s">
        <v>10</v>
      </c>
      <c r="B85" s="152" t="s">
        <v>74</v>
      </c>
      <c r="C85" s="164" t="s">
        <v>75</v>
      </c>
      <c r="D85" s="164">
        <v>3000</v>
      </c>
      <c r="E85" s="152"/>
      <c r="F85" s="12" t="s">
        <v>32</v>
      </c>
      <c r="G85" s="156">
        <v>5000000</v>
      </c>
      <c r="H85" s="13" t="e">
        <f t="shared" si="6"/>
        <v>#REF!</v>
      </c>
      <c r="I85" s="47">
        <v>0</v>
      </c>
      <c r="J85" s="14" t="e">
        <f>#REF!+K85+L85+#REF!+#REF!+#REF!</f>
        <v>#REF!</v>
      </c>
      <c r="K85" s="41">
        <v>0</v>
      </c>
      <c r="L85" s="41">
        <v>0</v>
      </c>
      <c r="M85" s="41">
        <v>0</v>
      </c>
      <c r="N85" s="41"/>
      <c r="O85" s="41"/>
      <c r="P85" s="41">
        <v>0</v>
      </c>
      <c r="Q85" s="41"/>
      <c r="R85" s="41"/>
      <c r="S85" s="41"/>
      <c r="T85" s="41"/>
      <c r="U85" s="41"/>
      <c r="V85" s="41"/>
    </row>
    <row r="86" spans="1:22" ht="15" hidden="1" x14ac:dyDescent="0.25">
      <c r="A86" s="112"/>
      <c r="B86" s="152"/>
      <c r="C86" s="164"/>
      <c r="D86" s="164"/>
      <c r="E86" s="152"/>
      <c r="F86" s="16" t="s">
        <v>33</v>
      </c>
      <c r="G86" s="156"/>
      <c r="H86" s="13" t="e">
        <f t="shared" ref="H86:H99" si="19">SUM(I86:O86)</f>
        <v>#REF!</v>
      </c>
      <c r="I86" s="47">
        <v>0</v>
      </c>
      <c r="J86" s="14" t="e">
        <f>#REF!+K86+L86+#REF!+#REF!+#REF!</f>
        <v>#REF!</v>
      </c>
      <c r="K86" s="41">
        <v>0</v>
      </c>
      <c r="L86" s="41">
        <v>0</v>
      </c>
      <c r="M86" s="41">
        <v>0</v>
      </c>
      <c r="N86" s="41"/>
      <c r="O86" s="41"/>
      <c r="P86" s="41">
        <v>0</v>
      </c>
      <c r="Q86" s="41"/>
      <c r="R86" s="41"/>
      <c r="S86" s="41"/>
      <c r="T86" s="41"/>
      <c r="U86" s="41"/>
      <c r="V86" s="41"/>
    </row>
    <row r="87" spans="1:22" ht="25.5" hidden="1" x14ac:dyDescent="0.25">
      <c r="A87" s="112"/>
      <c r="B87" s="152"/>
      <c r="C87" s="164"/>
      <c r="D87" s="164"/>
      <c r="E87" s="152"/>
      <c r="F87" s="16" t="s">
        <v>34</v>
      </c>
      <c r="G87" s="156"/>
      <c r="H87" s="13" t="e">
        <f t="shared" si="19"/>
        <v>#REF!</v>
      </c>
      <c r="I87" s="47">
        <v>0</v>
      </c>
      <c r="J87" s="14" t="e">
        <f>#REF!+K87+L87+#REF!+#REF!+#REF!</f>
        <v>#REF!</v>
      </c>
      <c r="K87" s="41">
        <v>0</v>
      </c>
      <c r="L87" s="41">
        <v>1000000</v>
      </c>
      <c r="M87" s="41">
        <v>0</v>
      </c>
      <c r="N87" s="41"/>
      <c r="O87" s="41"/>
      <c r="P87" s="41">
        <v>0</v>
      </c>
      <c r="Q87" s="41"/>
      <c r="R87" s="41"/>
      <c r="S87" s="41"/>
      <c r="T87" s="41"/>
      <c r="U87" s="41"/>
      <c r="V87" s="41"/>
    </row>
    <row r="88" spans="1:22" ht="15.75" hidden="1" customHeight="1" x14ac:dyDescent="0.25">
      <c r="A88" s="154" t="s">
        <v>76</v>
      </c>
      <c r="B88" s="169" t="s">
        <v>77</v>
      </c>
      <c r="C88" s="171" t="s">
        <v>75</v>
      </c>
      <c r="D88" s="171">
        <v>3000</v>
      </c>
      <c r="E88" s="169"/>
      <c r="F88" s="16" t="s">
        <v>32</v>
      </c>
      <c r="G88" s="172">
        <v>73000000</v>
      </c>
      <c r="H88" s="14" t="e">
        <f t="shared" si="19"/>
        <v>#REF!</v>
      </c>
      <c r="I88" s="60">
        <v>0</v>
      </c>
      <c r="J88" s="14" t="e">
        <f>#REF!+K88+L88+#REF!+#REF!+#REF!</f>
        <v>#REF!</v>
      </c>
      <c r="K88" s="41">
        <v>0</v>
      </c>
      <c r="L88" s="41">
        <v>0</v>
      </c>
      <c r="M88" s="41">
        <v>0</v>
      </c>
      <c r="N88" s="15"/>
      <c r="O88" s="15"/>
      <c r="P88" s="15">
        <v>0</v>
      </c>
      <c r="Q88" s="15"/>
      <c r="R88" s="15"/>
      <c r="S88" s="15"/>
      <c r="T88" s="15"/>
      <c r="U88" s="15"/>
      <c r="V88" s="15"/>
    </row>
    <row r="89" spans="1:22" ht="15" hidden="1" x14ac:dyDescent="0.25">
      <c r="A89" s="154"/>
      <c r="B89" s="169"/>
      <c r="C89" s="171"/>
      <c r="D89" s="171"/>
      <c r="E89" s="169"/>
      <c r="F89" s="16" t="s">
        <v>33</v>
      </c>
      <c r="G89" s="172"/>
      <c r="H89" s="14" t="e">
        <f t="shared" si="19"/>
        <v>#REF!</v>
      </c>
      <c r="I89" s="60">
        <v>0</v>
      </c>
      <c r="J89" s="14" t="e">
        <f>#REF!+K89+L89+#REF!+#REF!+#REF!</f>
        <v>#REF!</v>
      </c>
      <c r="K89" s="41">
        <v>0</v>
      </c>
      <c r="L89" s="41">
        <v>0</v>
      </c>
      <c r="M89" s="41">
        <v>0</v>
      </c>
      <c r="N89" s="15"/>
      <c r="O89" s="15"/>
      <c r="P89" s="15">
        <v>0</v>
      </c>
      <c r="Q89" s="15"/>
      <c r="R89" s="15"/>
      <c r="S89" s="15"/>
      <c r="T89" s="15"/>
      <c r="U89" s="15"/>
      <c r="V89" s="15"/>
    </row>
    <row r="90" spans="1:22" ht="25.5" hidden="1" x14ac:dyDescent="0.25">
      <c r="A90" s="154"/>
      <c r="B90" s="169"/>
      <c r="C90" s="171"/>
      <c r="D90" s="171"/>
      <c r="E90" s="169"/>
      <c r="F90" s="16" t="s">
        <v>34</v>
      </c>
      <c r="G90" s="172"/>
      <c r="H90" s="14" t="e">
        <f t="shared" si="19"/>
        <v>#REF!</v>
      </c>
      <c r="I90" s="60">
        <v>0</v>
      </c>
      <c r="J90" s="14" t="e">
        <f>#REF!+K90+L90+#REF!+#REF!+#REF!</f>
        <v>#REF!</v>
      </c>
      <c r="K90" s="41">
        <v>0</v>
      </c>
      <c r="L90" s="41">
        <v>9500000</v>
      </c>
      <c r="M90" s="41">
        <v>0</v>
      </c>
      <c r="N90" s="15"/>
      <c r="O90" s="15"/>
      <c r="P90" s="15">
        <v>0</v>
      </c>
      <c r="Q90" s="15"/>
      <c r="R90" s="15"/>
      <c r="S90" s="15"/>
      <c r="T90" s="15"/>
      <c r="U90" s="15"/>
      <c r="V90" s="15"/>
    </row>
    <row r="91" spans="1:22" ht="15.75" hidden="1" customHeight="1" x14ac:dyDescent="0.25">
      <c r="A91" s="112" t="s">
        <v>78</v>
      </c>
      <c r="B91" s="169" t="s">
        <v>79</v>
      </c>
      <c r="C91" s="170" t="s">
        <v>80</v>
      </c>
      <c r="D91" s="170">
        <f>SUM(D94)</f>
        <v>3</v>
      </c>
      <c r="E91" s="152"/>
      <c r="F91" s="12" t="s">
        <v>32</v>
      </c>
      <c r="G91" s="156">
        <v>17000000</v>
      </c>
      <c r="H91" s="13" t="e">
        <f t="shared" si="19"/>
        <v>#REF!</v>
      </c>
      <c r="I91" s="47">
        <v>0</v>
      </c>
      <c r="J91" s="14" t="e">
        <f>#REF!+K91+L91+#REF!+#REF!+#REF!</f>
        <v>#REF!</v>
      </c>
      <c r="K91" s="41">
        <v>0</v>
      </c>
      <c r="L91" s="41">
        <v>0</v>
      </c>
      <c r="M91" s="41">
        <v>0</v>
      </c>
      <c r="N91" s="41"/>
      <c r="O91" s="41"/>
      <c r="P91" s="41">
        <v>0</v>
      </c>
      <c r="Q91" s="41"/>
      <c r="R91" s="41"/>
      <c r="S91" s="41"/>
      <c r="T91" s="41"/>
      <c r="U91" s="41"/>
      <c r="V91" s="41"/>
    </row>
    <row r="92" spans="1:22" ht="15" hidden="1" x14ac:dyDescent="0.25">
      <c r="A92" s="112"/>
      <c r="B92" s="169"/>
      <c r="C92" s="170"/>
      <c r="D92" s="170"/>
      <c r="E92" s="152"/>
      <c r="F92" s="16" t="s">
        <v>33</v>
      </c>
      <c r="G92" s="156"/>
      <c r="H92" s="13" t="e">
        <f t="shared" si="19"/>
        <v>#REF!</v>
      </c>
      <c r="I92" s="47">
        <v>0</v>
      </c>
      <c r="J92" s="14" t="e">
        <f>#REF!+K92+L92+#REF!+#REF!+#REF!</f>
        <v>#REF!</v>
      </c>
      <c r="K92" s="41">
        <v>0</v>
      </c>
      <c r="L92" s="41">
        <v>0</v>
      </c>
      <c r="M92" s="41">
        <v>0</v>
      </c>
      <c r="N92" s="41"/>
      <c r="O92" s="41"/>
      <c r="P92" s="41">
        <v>0</v>
      </c>
      <c r="Q92" s="41"/>
      <c r="R92" s="41"/>
      <c r="S92" s="41"/>
      <c r="T92" s="41"/>
      <c r="U92" s="41"/>
      <c r="V92" s="41"/>
    </row>
    <row r="93" spans="1:22" ht="15.75" hidden="1" customHeight="1" x14ac:dyDescent="0.25">
      <c r="A93" s="112"/>
      <c r="B93" s="169"/>
      <c r="C93" s="170"/>
      <c r="D93" s="170"/>
      <c r="E93" s="152"/>
      <c r="F93" s="16" t="s">
        <v>34</v>
      </c>
      <c r="G93" s="156"/>
      <c r="H93" s="13" t="e">
        <f t="shared" si="19"/>
        <v>#REF!</v>
      </c>
      <c r="I93" s="47">
        <v>0</v>
      </c>
      <c r="J93" s="14" t="e">
        <f>#REF!+K93+L93+#REF!+#REF!+#REF!</f>
        <v>#REF!</v>
      </c>
      <c r="K93" s="41">
        <v>1000000</v>
      </c>
      <c r="L93" s="41">
        <v>10800000</v>
      </c>
      <c r="M93" s="41">
        <v>0</v>
      </c>
      <c r="N93" s="41"/>
      <c r="O93" s="41"/>
      <c r="P93" s="41">
        <v>0</v>
      </c>
      <c r="Q93" s="41"/>
      <c r="R93" s="41"/>
      <c r="S93" s="41"/>
      <c r="T93" s="41"/>
      <c r="U93" s="41"/>
      <c r="V93" s="41"/>
    </row>
    <row r="94" spans="1:22" ht="15.75" hidden="1" customHeight="1" x14ac:dyDescent="0.25">
      <c r="A94" s="112" t="s">
        <v>81</v>
      </c>
      <c r="B94" s="152" t="s">
        <v>82</v>
      </c>
      <c r="C94" s="164" t="s">
        <v>80</v>
      </c>
      <c r="D94" s="164">
        <v>3</v>
      </c>
      <c r="E94" s="164"/>
      <c r="F94" s="12" t="s">
        <v>32</v>
      </c>
      <c r="G94" s="156">
        <v>11030000</v>
      </c>
      <c r="H94" s="13" t="e">
        <f t="shared" si="19"/>
        <v>#REF!</v>
      </c>
      <c r="I94" s="47">
        <v>0</v>
      </c>
      <c r="J94" s="14" t="e">
        <f>#REF!+K94+L94+#REF!+#REF!+#REF!</f>
        <v>#REF!</v>
      </c>
      <c r="K94" s="41">
        <v>0</v>
      </c>
      <c r="L94" s="41">
        <v>0</v>
      </c>
      <c r="M94" s="41">
        <v>0</v>
      </c>
      <c r="N94" s="41"/>
      <c r="O94" s="41"/>
      <c r="P94" s="41">
        <v>0</v>
      </c>
      <c r="Q94" s="41"/>
      <c r="R94" s="41"/>
      <c r="S94" s="41"/>
      <c r="T94" s="41"/>
      <c r="U94" s="41"/>
      <c r="V94" s="41"/>
    </row>
    <row r="95" spans="1:22" ht="15" hidden="1" x14ac:dyDescent="0.25">
      <c r="A95" s="112"/>
      <c r="B95" s="152"/>
      <c r="C95" s="164"/>
      <c r="D95" s="164"/>
      <c r="E95" s="164"/>
      <c r="F95" s="16" t="s">
        <v>33</v>
      </c>
      <c r="G95" s="156"/>
      <c r="H95" s="13" t="e">
        <f t="shared" si="19"/>
        <v>#REF!</v>
      </c>
      <c r="I95" s="47">
        <v>0</v>
      </c>
      <c r="J95" s="14" t="e">
        <f>#REF!+K95+L95+#REF!+#REF!+#REF!</f>
        <v>#REF!</v>
      </c>
      <c r="K95" s="41">
        <v>0</v>
      </c>
      <c r="L95" s="41">
        <v>0</v>
      </c>
      <c r="M95" s="41">
        <v>0</v>
      </c>
      <c r="N95" s="41"/>
      <c r="O95" s="41"/>
      <c r="P95" s="41">
        <v>0</v>
      </c>
      <c r="Q95" s="41"/>
      <c r="R95" s="41"/>
      <c r="S95" s="41"/>
      <c r="T95" s="41"/>
      <c r="U95" s="41"/>
      <c r="V95" s="41"/>
    </row>
    <row r="96" spans="1:22" ht="25.5" hidden="1" x14ac:dyDescent="0.25">
      <c r="A96" s="112"/>
      <c r="B96" s="152"/>
      <c r="C96" s="164"/>
      <c r="D96" s="164"/>
      <c r="E96" s="164"/>
      <c r="F96" s="16" t="s">
        <v>34</v>
      </c>
      <c r="G96" s="156"/>
      <c r="H96" s="13" t="e">
        <f t="shared" si="19"/>
        <v>#REF!</v>
      </c>
      <c r="I96" s="47">
        <v>0</v>
      </c>
      <c r="J96" s="14" t="e">
        <f>#REF!+K96+L96+#REF!+#REF!+#REF!</f>
        <v>#REF!</v>
      </c>
      <c r="K96" s="41">
        <v>20000000</v>
      </c>
      <c r="L96" s="41">
        <v>13530000</v>
      </c>
      <c r="M96" s="41">
        <v>0</v>
      </c>
      <c r="N96" s="41"/>
      <c r="O96" s="41"/>
      <c r="P96" s="41">
        <v>0</v>
      </c>
      <c r="Q96" s="41"/>
      <c r="R96" s="41"/>
      <c r="S96" s="41"/>
      <c r="T96" s="41"/>
      <c r="U96" s="41"/>
      <c r="V96" s="41"/>
    </row>
    <row r="97" spans="1:22" ht="13.5" hidden="1" customHeight="1" x14ac:dyDescent="0.25">
      <c r="A97" s="112" t="s">
        <v>83</v>
      </c>
      <c r="B97" s="152" t="s">
        <v>84</v>
      </c>
      <c r="C97" s="164" t="s">
        <v>85</v>
      </c>
      <c r="D97" s="164">
        <v>22</v>
      </c>
      <c r="E97" s="164"/>
      <c r="F97" s="12" t="s">
        <v>32</v>
      </c>
      <c r="G97" s="156">
        <v>5698000</v>
      </c>
      <c r="H97" s="13" t="e">
        <f t="shared" si="19"/>
        <v>#REF!</v>
      </c>
      <c r="I97" s="47">
        <v>0</v>
      </c>
      <c r="J97" s="14" t="e">
        <f>#REF!+K97+L97+#REF!+#REF!+#REF!</f>
        <v>#REF!</v>
      </c>
      <c r="K97" s="41">
        <v>0</v>
      </c>
      <c r="L97" s="41">
        <v>0</v>
      </c>
      <c r="M97" s="41">
        <v>0</v>
      </c>
      <c r="N97" s="41"/>
      <c r="O97" s="41"/>
      <c r="P97" s="41">
        <v>0</v>
      </c>
      <c r="Q97" s="41"/>
      <c r="R97" s="41"/>
      <c r="S97" s="41"/>
      <c r="T97" s="41"/>
      <c r="U97" s="41"/>
      <c r="V97" s="41"/>
    </row>
    <row r="98" spans="1:22" ht="15" hidden="1" x14ac:dyDescent="0.25">
      <c r="A98" s="112"/>
      <c r="B98" s="152"/>
      <c r="C98" s="164"/>
      <c r="D98" s="164"/>
      <c r="E98" s="164"/>
      <c r="F98" s="16" t="s">
        <v>33</v>
      </c>
      <c r="G98" s="156"/>
      <c r="H98" s="13" t="e">
        <f t="shared" si="19"/>
        <v>#REF!</v>
      </c>
      <c r="I98" s="47">
        <v>0</v>
      </c>
      <c r="J98" s="14" t="e">
        <f>#REF!+K98+L98+#REF!+#REF!+#REF!</f>
        <v>#REF!</v>
      </c>
      <c r="K98" s="41">
        <v>0</v>
      </c>
      <c r="L98" s="41">
        <v>0</v>
      </c>
      <c r="M98" s="41">
        <v>0</v>
      </c>
      <c r="N98" s="41"/>
      <c r="O98" s="41"/>
      <c r="P98" s="41">
        <v>0</v>
      </c>
      <c r="Q98" s="41"/>
      <c r="R98" s="41"/>
      <c r="S98" s="41"/>
      <c r="T98" s="41"/>
      <c r="U98" s="41"/>
      <c r="V98" s="41"/>
    </row>
    <row r="99" spans="1:22" ht="13.5" hidden="1" customHeight="1" x14ac:dyDescent="0.25">
      <c r="A99" s="112"/>
      <c r="B99" s="152"/>
      <c r="C99" s="164"/>
      <c r="D99" s="164"/>
      <c r="E99" s="164"/>
      <c r="F99" s="16" t="s">
        <v>34</v>
      </c>
      <c r="G99" s="156"/>
      <c r="H99" s="13" t="e">
        <f t="shared" si="19"/>
        <v>#REF!</v>
      </c>
      <c r="I99" s="47">
        <v>0</v>
      </c>
      <c r="J99" s="14" t="e">
        <f>#REF!+K99+L99+#REF!+#REF!+#REF!</f>
        <v>#REF!</v>
      </c>
      <c r="K99" s="41">
        <v>1500000</v>
      </c>
      <c r="L99" s="41">
        <v>0</v>
      </c>
      <c r="M99" s="41">
        <v>0</v>
      </c>
      <c r="N99" s="41"/>
      <c r="O99" s="41"/>
      <c r="P99" s="41">
        <v>0</v>
      </c>
      <c r="Q99" s="41"/>
      <c r="R99" s="41"/>
      <c r="S99" s="41"/>
      <c r="T99" s="41"/>
      <c r="U99" s="41"/>
      <c r="V99" s="41"/>
    </row>
    <row r="100" spans="1:22" ht="15" hidden="1" customHeight="1" x14ac:dyDescent="0.25">
      <c r="A100" s="154" t="s">
        <v>86</v>
      </c>
      <c r="B100" s="169" t="s">
        <v>87</v>
      </c>
      <c r="C100" s="61"/>
      <c r="D100" s="61"/>
      <c r="E100" s="171"/>
      <c r="F100" s="16" t="s">
        <v>32</v>
      </c>
      <c r="G100" s="15"/>
      <c r="H100" s="14"/>
      <c r="I100" s="60"/>
      <c r="J100" s="14" t="e">
        <f>#REF!+K100+L100+#REF!+#REF!+#REF!</f>
        <v>#REF!</v>
      </c>
      <c r="K100" s="18">
        <v>0</v>
      </c>
      <c r="L100" s="18">
        <v>0</v>
      </c>
      <c r="M100" s="18">
        <v>0</v>
      </c>
      <c r="N100" s="41"/>
      <c r="O100" s="41"/>
      <c r="P100" s="41">
        <v>0</v>
      </c>
      <c r="Q100" s="41"/>
      <c r="R100" s="41"/>
      <c r="S100" s="41"/>
      <c r="T100" s="41"/>
      <c r="U100" s="41"/>
      <c r="V100" s="41"/>
    </row>
    <row r="101" spans="1:22" ht="18.75" hidden="1" customHeight="1" x14ac:dyDescent="0.25">
      <c r="A101" s="154"/>
      <c r="B101" s="169"/>
      <c r="C101" s="61"/>
      <c r="D101" s="61"/>
      <c r="E101" s="171"/>
      <c r="F101" s="16" t="s">
        <v>33</v>
      </c>
      <c r="G101" s="15"/>
      <c r="H101" s="14"/>
      <c r="I101" s="60"/>
      <c r="J101" s="14" t="e">
        <f>#REF!+K101+L101+#REF!+#REF!+#REF!</f>
        <v>#REF!</v>
      </c>
      <c r="K101" s="18">
        <v>0</v>
      </c>
      <c r="L101" s="18">
        <v>0</v>
      </c>
      <c r="M101" s="18">
        <v>0</v>
      </c>
      <c r="N101" s="41"/>
      <c r="O101" s="41"/>
      <c r="P101" s="41">
        <v>0</v>
      </c>
      <c r="Q101" s="41"/>
      <c r="R101" s="41"/>
      <c r="S101" s="41"/>
      <c r="T101" s="41"/>
      <c r="U101" s="41"/>
      <c r="V101" s="41"/>
    </row>
    <row r="102" spans="1:22" ht="25.5" hidden="1" x14ac:dyDescent="0.25">
      <c r="A102" s="154"/>
      <c r="B102" s="169"/>
      <c r="C102" s="61"/>
      <c r="D102" s="61"/>
      <c r="E102" s="171"/>
      <c r="F102" s="16" t="s">
        <v>34</v>
      </c>
      <c r="G102" s="15"/>
      <c r="H102" s="14"/>
      <c r="I102" s="60"/>
      <c r="J102" s="14" t="e">
        <f>#REF!+K102+L102+#REF!+#REF!+#REF!</f>
        <v>#REF!</v>
      </c>
      <c r="K102" s="18">
        <v>0</v>
      </c>
      <c r="L102" s="18">
        <v>0</v>
      </c>
      <c r="M102" s="18">
        <v>100000</v>
      </c>
      <c r="N102" s="41"/>
      <c r="O102" s="41"/>
      <c r="P102" s="41">
        <v>0</v>
      </c>
      <c r="Q102" s="41"/>
      <c r="R102" s="41"/>
      <c r="S102" s="41"/>
      <c r="T102" s="41"/>
      <c r="U102" s="41"/>
      <c r="V102" s="41"/>
    </row>
    <row r="103" spans="1:22" ht="15.75" hidden="1" customHeight="1" x14ac:dyDescent="0.25">
      <c r="A103" s="154" t="s">
        <v>88</v>
      </c>
      <c r="B103" s="169" t="s">
        <v>89</v>
      </c>
      <c r="C103" s="61"/>
      <c r="D103" s="61"/>
      <c r="E103" s="61"/>
      <c r="F103" s="16" t="s">
        <v>32</v>
      </c>
      <c r="G103" s="15"/>
      <c r="H103" s="14"/>
      <c r="I103" s="60"/>
      <c r="J103" s="14" t="e">
        <f>#REF!+K103+L103+#REF!+#REF!+#REF!</f>
        <v>#REF!</v>
      </c>
      <c r="K103" s="18">
        <v>0</v>
      </c>
      <c r="L103" s="18">
        <v>0</v>
      </c>
      <c r="M103" s="18">
        <v>0</v>
      </c>
      <c r="N103" s="41"/>
      <c r="O103" s="41"/>
      <c r="P103" s="41">
        <v>0</v>
      </c>
      <c r="Q103" s="41"/>
      <c r="R103" s="41"/>
      <c r="S103" s="41"/>
      <c r="T103" s="41"/>
      <c r="U103" s="41"/>
      <c r="V103" s="41"/>
    </row>
    <row r="104" spans="1:22" ht="15" hidden="1" x14ac:dyDescent="0.25">
      <c r="A104" s="154"/>
      <c r="B104" s="169"/>
      <c r="C104" s="61"/>
      <c r="D104" s="61"/>
      <c r="E104" s="61"/>
      <c r="F104" s="16" t="s">
        <v>33</v>
      </c>
      <c r="G104" s="15"/>
      <c r="H104" s="14"/>
      <c r="I104" s="60"/>
      <c r="J104" s="14" t="e">
        <f>#REF!+K104+L104+#REF!+#REF!+#REF!</f>
        <v>#REF!</v>
      </c>
      <c r="K104" s="18">
        <v>0</v>
      </c>
      <c r="L104" s="18">
        <v>0</v>
      </c>
      <c r="M104" s="18">
        <v>0</v>
      </c>
      <c r="N104" s="41"/>
      <c r="O104" s="41"/>
      <c r="P104" s="41">
        <v>0</v>
      </c>
      <c r="Q104" s="41"/>
      <c r="R104" s="41"/>
      <c r="S104" s="41"/>
      <c r="T104" s="41"/>
      <c r="U104" s="41"/>
      <c r="V104" s="41"/>
    </row>
    <row r="105" spans="1:22" ht="25.5" hidden="1" x14ac:dyDescent="0.25">
      <c r="A105" s="154"/>
      <c r="B105" s="169"/>
      <c r="C105" s="61"/>
      <c r="D105" s="61"/>
      <c r="E105" s="61"/>
      <c r="F105" s="16" t="s">
        <v>34</v>
      </c>
      <c r="G105" s="15"/>
      <c r="H105" s="14"/>
      <c r="I105" s="60"/>
      <c r="J105" s="14" t="e">
        <f>#REF!+K105+L105+#REF!+#REF!+#REF!</f>
        <v>#REF!</v>
      </c>
      <c r="K105" s="18">
        <v>11500000</v>
      </c>
      <c r="L105" s="18">
        <v>0</v>
      </c>
      <c r="M105" s="18">
        <v>0</v>
      </c>
      <c r="N105" s="41"/>
      <c r="O105" s="41"/>
      <c r="P105" s="41">
        <v>0</v>
      </c>
      <c r="Q105" s="41"/>
      <c r="R105" s="41"/>
      <c r="S105" s="41"/>
      <c r="T105" s="41"/>
      <c r="U105" s="41"/>
      <c r="V105" s="41"/>
    </row>
    <row r="106" spans="1:22" ht="15.75" hidden="1" customHeight="1" x14ac:dyDescent="0.25">
      <c r="A106" s="112" t="s">
        <v>90</v>
      </c>
      <c r="B106" s="152" t="s">
        <v>91</v>
      </c>
      <c r="C106" s="164"/>
      <c r="D106" s="164"/>
      <c r="E106" s="164" t="s">
        <v>11</v>
      </c>
      <c r="F106" s="12" t="s">
        <v>32</v>
      </c>
      <c r="G106" s="156"/>
      <c r="H106" s="13"/>
      <c r="I106" s="62"/>
      <c r="J106" s="14" t="e">
        <f>#REF!+K106+L106+#REF!+#REF!+#REF!</f>
        <v>#REF!</v>
      </c>
      <c r="K106" s="47">
        <v>0</v>
      </c>
      <c r="L106" s="47">
        <v>0</v>
      </c>
      <c r="M106" s="47">
        <v>0</v>
      </c>
      <c r="N106" s="47"/>
      <c r="O106" s="47"/>
      <c r="P106" s="47">
        <v>0</v>
      </c>
      <c r="Q106" s="47"/>
      <c r="R106" s="47"/>
      <c r="S106" s="47"/>
      <c r="T106" s="47"/>
      <c r="U106" s="47"/>
      <c r="V106" s="47"/>
    </row>
    <row r="107" spans="1:22" ht="15" hidden="1" x14ac:dyDescent="0.25">
      <c r="A107" s="112"/>
      <c r="B107" s="152"/>
      <c r="C107" s="164"/>
      <c r="D107" s="164"/>
      <c r="E107" s="164"/>
      <c r="F107" s="16" t="s">
        <v>33</v>
      </c>
      <c r="G107" s="156">
        <v>5000000</v>
      </c>
      <c r="H107" s="13"/>
      <c r="I107" s="62"/>
      <c r="J107" s="14" t="e">
        <f>#REF!+K107+L107+#REF!+#REF!+#REF!</f>
        <v>#REF!</v>
      </c>
      <c r="K107" s="47">
        <v>4737794.8600000003</v>
      </c>
      <c r="L107" s="47">
        <v>0</v>
      </c>
      <c r="M107" s="47">
        <v>0</v>
      </c>
      <c r="N107" s="47"/>
      <c r="O107" s="47"/>
      <c r="P107" s="47">
        <v>0</v>
      </c>
      <c r="Q107" s="47"/>
      <c r="R107" s="47"/>
      <c r="S107" s="47"/>
      <c r="T107" s="47"/>
      <c r="U107" s="47"/>
      <c r="V107" s="47"/>
    </row>
    <row r="108" spans="1:22" ht="25.5" hidden="1" x14ac:dyDescent="0.25">
      <c r="A108" s="112"/>
      <c r="B108" s="152"/>
      <c r="C108" s="164"/>
      <c r="D108" s="164"/>
      <c r="E108" s="164"/>
      <c r="F108" s="16" t="s">
        <v>34</v>
      </c>
      <c r="G108" s="156"/>
      <c r="H108" s="13"/>
      <c r="I108" s="62"/>
      <c r="J108" s="14" t="e">
        <f>#REF!+K108+L108+#REF!+#REF!+#REF!</f>
        <v>#REF!</v>
      </c>
      <c r="K108" s="47">
        <v>0</v>
      </c>
      <c r="L108" s="47">
        <v>0</v>
      </c>
      <c r="M108" s="47">
        <v>0</v>
      </c>
      <c r="N108" s="47"/>
      <c r="O108" s="47"/>
      <c r="P108" s="47">
        <v>0</v>
      </c>
      <c r="Q108" s="47"/>
      <c r="R108" s="47"/>
      <c r="S108" s="47"/>
      <c r="T108" s="47"/>
      <c r="U108" s="47"/>
      <c r="V108" s="47"/>
    </row>
    <row r="109" spans="1:22" ht="15" hidden="1" x14ac:dyDescent="0.25">
      <c r="A109" s="112" t="s">
        <v>92</v>
      </c>
      <c r="B109" s="152" t="s">
        <v>93</v>
      </c>
      <c r="C109" s="49"/>
      <c r="D109" s="49"/>
      <c r="E109" s="164"/>
      <c r="F109" s="12" t="s">
        <v>32</v>
      </c>
      <c r="G109" s="156"/>
      <c r="H109" s="13"/>
      <c r="I109" s="62"/>
      <c r="J109" s="14" t="e">
        <f>#REF!+K109+L109+#REF!+#REF!+#REF!</f>
        <v>#REF!</v>
      </c>
      <c r="K109" s="47">
        <v>0</v>
      </c>
      <c r="L109" s="47">
        <v>0</v>
      </c>
      <c r="M109" s="47">
        <v>0</v>
      </c>
      <c r="N109" s="47"/>
      <c r="O109" s="47"/>
      <c r="P109" s="47">
        <v>0</v>
      </c>
      <c r="Q109" s="47"/>
      <c r="R109" s="47"/>
      <c r="S109" s="47"/>
      <c r="T109" s="47"/>
      <c r="U109" s="47"/>
      <c r="V109" s="47"/>
    </row>
    <row r="110" spans="1:22" ht="15" hidden="1" x14ac:dyDescent="0.25">
      <c r="A110" s="112"/>
      <c r="B110" s="152"/>
      <c r="C110" s="49"/>
      <c r="D110" s="49"/>
      <c r="E110" s="164"/>
      <c r="F110" s="16" t="s">
        <v>33</v>
      </c>
      <c r="G110" s="156">
        <v>5000000</v>
      </c>
      <c r="H110" s="13"/>
      <c r="I110" s="62"/>
      <c r="J110" s="14" t="e">
        <f>#REF!+K110+L110+#REF!+#REF!+#REF!</f>
        <v>#REF!</v>
      </c>
      <c r="K110" s="47">
        <f>23311.88+7029.83+11353.93+22570.07+23019.84+22624.72+2098.66</f>
        <v>112008.93000000001</v>
      </c>
      <c r="L110" s="47">
        <v>0</v>
      </c>
      <c r="M110" s="47">
        <v>0</v>
      </c>
      <c r="N110" s="47"/>
      <c r="O110" s="47"/>
      <c r="P110" s="47">
        <v>0</v>
      </c>
      <c r="Q110" s="47"/>
      <c r="R110" s="47"/>
      <c r="S110" s="47"/>
      <c r="T110" s="47"/>
      <c r="U110" s="47"/>
      <c r="V110" s="47"/>
    </row>
    <row r="111" spans="1:22" ht="25.5" hidden="1" x14ac:dyDescent="0.25">
      <c r="A111" s="112"/>
      <c r="B111" s="152"/>
      <c r="C111" s="49"/>
      <c r="D111" s="49"/>
      <c r="E111" s="164"/>
      <c r="F111" s="16" t="s">
        <v>34</v>
      </c>
      <c r="G111" s="156"/>
      <c r="H111" s="13"/>
      <c r="I111" s="62"/>
      <c r="J111" s="14" t="e">
        <f>#REF!+K111+L111+#REF!+#REF!+#REF!</f>
        <v>#REF!</v>
      </c>
      <c r="K111" s="47">
        <v>0</v>
      </c>
      <c r="L111" s="47">
        <v>0</v>
      </c>
      <c r="M111" s="47">
        <v>0</v>
      </c>
      <c r="N111" s="47"/>
      <c r="O111" s="47"/>
      <c r="P111" s="47">
        <v>0</v>
      </c>
      <c r="Q111" s="47"/>
      <c r="R111" s="47"/>
      <c r="S111" s="47"/>
      <c r="T111" s="47"/>
      <c r="U111" s="47"/>
      <c r="V111" s="47"/>
    </row>
    <row r="112" spans="1:22" ht="15" customHeight="1" x14ac:dyDescent="0.25">
      <c r="A112" s="105" t="s">
        <v>47</v>
      </c>
      <c r="B112" s="116" t="s">
        <v>162</v>
      </c>
      <c r="C112" s="84"/>
      <c r="D112" s="84"/>
      <c r="E112" s="159" t="s">
        <v>31</v>
      </c>
      <c r="F112" s="59" t="s">
        <v>1</v>
      </c>
      <c r="G112" s="83"/>
      <c r="H112" s="83"/>
      <c r="I112" s="83"/>
      <c r="J112" s="14"/>
      <c r="K112" s="83"/>
      <c r="L112" s="83"/>
      <c r="M112" s="83"/>
      <c r="N112" s="60">
        <f t="shared" ref="N112" si="20">SUM(N113:N115)</f>
        <v>1135123.1000000001</v>
      </c>
      <c r="O112" s="60">
        <f t="shared" ref="O112" si="21">SUM(O113:O115)</f>
        <v>1135123.1000000001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v>0</v>
      </c>
    </row>
    <row r="113" spans="1:992" x14ac:dyDescent="0.25">
      <c r="A113" s="106"/>
      <c r="B113" s="117"/>
      <c r="C113" s="84"/>
      <c r="D113" s="84"/>
      <c r="E113" s="160"/>
      <c r="F113" s="12" t="s">
        <v>32</v>
      </c>
      <c r="G113" s="156">
        <v>11100000</v>
      </c>
      <c r="H113" s="13" t="e">
        <f t="shared" ref="H113:H115" si="22">SUM(I113:O113)</f>
        <v>#N/A</v>
      </c>
      <c r="I113" s="13" t="e">
        <v>#N/A</v>
      </c>
      <c r="J113" s="14" t="e">
        <f>#REF!+K113+L113+#REF!+#REF!+#REF!</f>
        <v>#REF!</v>
      </c>
      <c r="K113" s="83" t="e">
        <f>#REF!</f>
        <v>#REF!</v>
      </c>
      <c r="L113" s="83" t="e">
        <f>#REF!</f>
        <v>#REF!</v>
      </c>
      <c r="M113" s="83" t="e">
        <f>#REF!</f>
        <v>#REF!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7">
        <v>0</v>
      </c>
      <c r="T113" s="87">
        <v>0</v>
      </c>
      <c r="U113" s="87">
        <v>0</v>
      </c>
      <c r="V113" s="87">
        <v>0</v>
      </c>
    </row>
    <row r="114" spans="1:992" x14ac:dyDescent="0.25">
      <c r="A114" s="106"/>
      <c r="B114" s="117"/>
      <c r="C114" s="84"/>
      <c r="D114" s="84"/>
      <c r="E114" s="160"/>
      <c r="F114" s="16" t="s">
        <v>33</v>
      </c>
      <c r="G114" s="156"/>
      <c r="H114" s="13" t="e">
        <f t="shared" si="22"/>
        <v>#N/A</v>
      </c>
      <c r="I114" s="13" t="e">
        <v>#N/A</v>
      </c>
      <c r="J114" s="14" t="e">
        <f>#REF!+K114+L114+#REF!+#REF!+#REF!</f>
        <v>#REF!</v>
      </c>
      <c r="K114" s="83">
        <v>0</v>
      </c>
      <c r="L114" s="83" t="e">
        <f>#REF!</f>
        <v>#REF!</v>
      </c>
      <c r="M114" s="83">
        <v>0</v>
      </c>
      <c r="N114" s="86">
        <f>O114+P114+Q114+R114+S114+T114+U114+V114</f>
        <v>1135123.1000000001</v>
      </c>
      <c r="O114" s="83">
        <f>1100123.1+35000</f>
        <v>1135123.1000000001</v>
      </c>
      <c r="P114" s="83">
        <v>0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5"/>
    </row>
    <row r="115" spans="1:992" ht="26.4" x14ac:dyDescent="0.25">
      <c r="A115" s="107"/>
      <c r="B115" s="118"/>
      <c r="C115" s="84"/>
      <c r="D115" s="84"/>
      <c r="E115" s="161"/>
      <c r="F115" s="16" t="s">
        <v>34</v>
      </c>
      <c r="G115" s="156"/>
      <c r="H115" s="13" t="e">
        <f t="shared" si="22"/>
        <v>#N/A</v>
      </c>
      <c r="I115" s="13" t="e">
        <v>#N/A</v>
      </c>
      <c r="J115" s="14" t="e">
        <f>#REF!+K115+L115+#REF!+#REF!+#REF!</f>
        <v>#REF!</v>
      </c>
      <c r="K115" s="83" t="e">
        <f>#REF!</f>
        <v>#REF!</v>
      </c>
      <c r="L115" s="83" t="e">
        <f>#REF!</f>
        <v>#REF!</v>
      </c>
      <c r="M115" s="83" t="e">
        <f>#REF!</f>
        <v>#REF!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7">
        <v>0</v>
      </c>
      <c r="T115" s="87">
        <v>0</v>
      </c>
      <c r="U115" s="87">
        <v>0</v>
      </c>
      <c r="V115" s="87">
        <v>0</v>
      </c>
    </row>
    <row r="116" spans="1:992" x14ac:dyDescent="0.25">
      <c r="A116" s="105"/>
      <c r="B116" s="102" t="s">
        <v>180</v>
      </c>
      <c r="C116" s="92"/>
      <c r="D116" s="92"/>
      <c r="E116" s="181" t="s">
        <v>11</v>
      </c>
      <c r="F116" s="59" t="s">
        <v>1</v>
      </c>
      <c r="G116" s="90"/>
      <c r="H116" s="13"/>
      <c r="I116" s="13"/>
      <c r="J116" s="14"/>
      <c r="K116" s="93"/>
      <c r="L116" s="93"/>
      <c r="M116" s="93"/>
      <c r="N116" s="93">
        <f>N117+N118+N119</f>
        <v>15330960.690000001</v>
      </c>
      <c r="O116" s="93">
        <f>O117+O118+O119</f>
        <v>6862132.2000000011</v>
      </c>
      <c r="P116" s="93">
        <f t="shared" ref="P116:V116" si="23">P117+P118+P119</f>
        <v>2197018.92</v>
      </c>
      <c r="Q116" s="93">
        <f t="shared" si="23"/>
        <v>0</v>
      </c>
      <c r="R116" s="93">
        <f t="shared" si="23"/>
        <v>6271809.5700000003</v>
      </c>
      <c r="S116" s="93">
        <f t="shared" si="23"/>
        <v>0</v>
      </c>
      <c r="T116" s="93">
        <f t="shared" si="23"/>
        <v>0</v>
      </c>
      <c r="U116" s="93">
        <f t="shared" si="23"/>
        <v>0</v>
      </c>
      <c r="V116" s="93">
        <f t="shared" si="23"/>
        <v>0</v>
      </c>
    </row>
    <row r="117" spans="1:992" x14ac:dyDescent="0.25">
      <c r="A117" s="106"/>
      <c r="B117" s="103"/>
      <c r="C117" s="92"/>
      <c r="D117" s="92"/>
      <c r="E117" s="182"/>
      <c r="F117" s="12" t="s">
        <v>32</v>
      </c>
      <c r="G117" s="90"/>
      <c r="H117" s="13"/>
      <c r="I117" s="13"/>
      <c r="J117" s="14"/>
      <c r="K117" s="93"/>
      <c r="L117" s="93"/>
      <c r="M117" s="93"/>
      <c r="N117" s="93">
        <f>O117+P117+Q117+R117+S117+T117+U117+V117</f>
        <v>0</v>
      </c>
      <c r="O117" s="93">
        <f>O21+O79+O113</f>
        <v>0</v>
      </c>
      <c r="P117" s="93">
        <f t="shared" ref="P117:V117" si="24">P21+P79+P113</f>
        <v>0</v>
      </c>
      <c r="Q117" s="93">
        <f t="shared" si="24"/>
        <v>0</v>
      </c>
      <c r="R117" s="93">
        <f t="shared" si="24"/>
        <v>0</v>
      </c>
      <c r="S117" s="93">
        <f t="shared" si="24"/>
        <v>0</v>
      </c>
      <c r="T117" s="93">
        <f t="shared" si="24"/>
        <v>0</v>
      </c>
      <c r="U117" s="93">
        <f t="shared" si="24"/>
        <v>0</v>
      </c>
      <c r="V117" s="93">
        <f t="shared" si="24"/>
        <v>0</v>
      </c>
    </row>
    <row r="118" spans="1:992" s="4" customFormat="1" ht="17.25" customHeight="1" x14ac:dyDescent="0.25">
      <c r="A118" s="106"/>
      <c r="B118" s="103"/>
      <c r="C118" s="49"/>
      <c r="D118" s="49"/>
      <c r="E118" s="182"/>
      <c r="F118" s="16" t="s">
        <v>33</v>
      </c>
      <c r="G118" s="159"/>
      <c r="H118" s="48" t="e">
        <f>SUM(I118:O118)</f>
        <v>#REF!</v>
      </c>
      <c r="I118" s="47" t="e">
        <f>I22+#REF!+#REF!+I80+#REF!</f>
        <v>#REF!</v>
      </c>
      <c r="J118" s="15" t="e">
        <f>#REF!+K118+L118+#REF!+#REF!+#REF!</f>
        <v>#REF!</v>
      </c>
      <c r="K118" s="47" t="e">
        <f>K22+#REF!+#REF!+K80+#REF!+#REF!+#REF!+#REF!</f>
        <v>#REF!</v>
      </c>
      <c r="L118" s="47" t="e">
        <f>L22+#REF!+#REF!+L80+#REF!+#REF!+#REF!+#REF!</f>
        <v>#REF!</v>
      </c>
      <c r="M118" s="47" t="e">
        <f>M22+#REF!+#REF!+M80+#REF!+#REF!+#REF!+#REF!+#REF!</f>
        <v>#REF!</v>
      </c>
      <c r="N118" s="93">
        <f t="shared" ref="N118:N119" si="25">O118+P118+Q118+R118+S118+T118+U118+V118</f>
        <v>15330960.690000001</v>
      </c>
      <c r="O118" s="47">
        <f>O22+O80+O114</f>
        <v>6862132.2000000011</v>
      </c>
      <c r="P118" s="91">
        <f t="shared" ref="P118:V118" si="26">P22+P80+P114</f>
        <v>2197018.92</v>
      </c>
      <c r="Q118" s="91">
        <f t="shared" si="26"/>
        <v>0</v>
      </c>
      <c r="R118" s="91">
        <f t="shared" si="26"/>
        <v>6271809.5700000003</v>
      </c>
      <c r="S118" s="91">
        <f t="shared" si="26"/>
        <v>0</v>
      </c>
      <c r="T118" s="91">
        <f t="shared" si="26"/>
        <v>0</v>
      </c>
      <c r="U118" s="91">
        <f t="shared" si="26"/>
        <v>0</v>
      </c>
      <c r="V118" s="91">
        <f t="shared" si="26"/>
        <v>0</v>
      </c>
    </row>
    <row r="119" spans="1:992" ht="26.25" customHeight="1" x14ac:dyDescent="0.25">
      <c r="A119" s="107"/>
      <c r="B119" s="104"/>
      <c r="C119" s="49"/>
      <c r="D119" s="49"/>
      <c r="E119" s="183"/>
      <c r="F119" s="16" t="s">
        <v>34</v>
      </c>
      <c r="G119" s="161"/>
      <c r="H119" s="48" t="e">
        <f>SUM(I119:O119)</f>
        <v>#REF!</v>
      </c>
      <c r="I119" s="47" t="e">
        <f>I23+#REF!+#REF!+I81+#REF!</f>
        <v>#REF!</v>
      </c>
      <c r="J119" s="15" t="e">
        <f>#REF!+K119+L119+#REF!+#REF!+#REF!</f>
        <v>#REF!</v>
      </c>
      <c r="K119" s="47" t="e">
        <f>K23+#REF!+#REF!+K81+#REF!+#REF!+#REF!+#REF!</f>
        <v>#REF!</v>
      </c>
      <c r="L119" s="47" t="e">
        <f>L23+#REF!+#REF!+L81+#REF!+#REF!+#REF!+#REF!</f>
        <v>#REF!</v>
      </c>
      <c r="M119" s="47" t="e">
        <f>M23+#REF!+#REF!+M81+#REF!+#REF!+#REF!+#REF!+#REF!</f>
        <v>#REF!</v>
      </c>
      <c r="N119" s="93">
        <f t="shared" si="25"/>
        <v>0</v>
      </c>
      <c r="O119" s="47">
        <f>O23+O81+O115</f>
        <v>0</v>
      </c>
      <c r="P119" s="91">
        <f t="shared" ref="P119:V119" si="27">P23+P81+P115</f>
        <v>0</v>
      </c>
      <c r="Q119" s="91">
        <f t="shared" si="27"/>
        <v>0</v>
      </c>
      <c r="R119" s="91">
        <f t="shared" si="27"/>
        <v>0</v>
      </c>
      <c r="S119" s="91">
        <f t="shared" si="27"/>
        <v>0</v>
      </c>
      <c r="T119" s="91">
        <f t="shared" si="27"/>
        <v>0</v>
      </c>
      <c r="U119" s="91">
        <f t="shared" si="27"/>
        <v>0</v>
      </c>
      <c r="V119" s="91">
        <f t="shared" si="27"/>
        <v>0</v>
      </c>
      <c r="W119" s="4"/>
      <c r="X119" s="4"/>
      <c r="Y119" s="40"/>
      <c r="Z119" s="40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</row>
    <row r="120" spans="1:992" ht="18.75" customHeight="1" x14ac:dyDescent="0.25">
      <c r="A120" s="112"/>
      <c r="B120" s="116" t="s">
        <v>145</v>
      </c>
      <c r="C120" s="49"/>
      <c r="D120" s="49"/>
      <c r="E120" s="159"/>
      <c r="F120" s="19" t="s">
        <v>1</v>
      </c>
      <c r="G120" s="48"/>
      <c r="H120" s="48"/>
      <c r="I120" s="47"/>
      <c r="J120" s="15"/>
      <c r="K120" s="47"/>
      <c r="L120" s="47"/>
      <c r="M120" s="47"/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</row>
    <row r="121" spans="1:992" ht="25.5" customHeight="1" x14ac:dyDescent="0.25">
      <c r="A121" s="112"/>
      <c r="B121" s="117"/>
      <c r="C121" s="49"/>
      <c r="D121" s="49"/>
      <c r="E121" s="160"/>
      <c r="F121" s="19" t="s">
        <v>2</v>
      </c>
      <c r="G121" s="48"/>
      <c r="H121" s="48"/>
      <c r="I121" s="47"/>
      <c r="J121" s="15"/>
      <c r="K121" s="47"/>
      <c r="L121" s="47"/>
      <c r="M121" s="47"/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</row>
    <row r="122" spans="1:992" ht="27" customHeight="1" x14ac:dyDescent="0.25">
      <c r="A122" s="112"/>
      <c r="B122" s="117"/>
      <c r="C122" s="49"/>
      <c r="D122" s="49"/>
      <c r="E122" s="160"/>
      <c r="F122" s="19" t="s">
        <v>146</v>
      </c>
      <c r="G122" s="48"/>
      <c r="H122" s="48"/>
      <c r="I122" s="47"/>
      <c r="J122" s="15"/>
      <c r="K122" s="47"/>
      <c r="L122" s="47"/>
      <c r="M122" s="47"/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</row>
    <row r="123" spans="1:992" ht="17.25" customHeight="1" x14ac:dyDescent="0.25">
      <c r="A123" s="112"/>
      <c r="B123" s="117"/>
      <c r="C123" s="49"/>
      <c r="D123" s="49"/>
      <c r="E123" s="160"/>
      <c r="F123" s="19" t="s">
        <v>3</v>
      </c>
      <c r="G123" s="48"/>
      <c r="H123" s="48"/>
      <c r="I123" s="47"/>
      <c r="J123" s="15"/>
      <c r="K123" s="47"/>
      <c r="L123" s="47"/>
      <c r="M123" s="47"/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</row>
    <row r="124" spans="1:992" ht="26.25" customHeight="1" x14ac:dyDescent="0.25">
      <c r="A124" s="112"/>
      <c r="B124" s="118"/>
      <c r="C124" s="49"/>
      <c r="D124" s="49"/>
      <c r="E124" s="161"/>
      <c r="F124" s="19" t="s">
        <v>147</v>
      </c>
      <c r="G124" s="48"/>
      <c r="H124" s="48"/>
      <c r="I124" s="47"/>
      <c r="J124" s="15"/>
      <c r="K124" s="47"/>
      <c r="L124" s="47"/>
      <c r="M124" s="47"/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4"/>
      <c r="TI124" s="4"/>
      <c r="TJ124" s="4"/>
      <c r="TK124" s="4"/>
      <c r="TL124" s="4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4"/>
      <c r="VE124" s="4"/>
      <c r="VF124" s="4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  <c r="XQ124" s="4"/>
      <c r="XR124" s="4"/>
      <c r="XS124" s="4"/>
      <c r="XT124" s="4"/>
      <c r="XU124" s="4"/>
      <c r="XV124" s="4"/>
      <c r="XW124" s="4"/>
      <c r="XX124" s="4"/>
      <c r="XY124" s="4"/>
      <c r="XZ124" s="4"/>
      <c r="YA124" s="4"/>
      <c r="YB124" s="4"/>
      <c r="YC124" s="4"/>
      <c r="YD124" s="4"/>
      <c r="YE124" s="4"/>
      <c r="YF124" s="4"/>
      <c r="YG124" s="4"/>
      <c r="YH124" s="4"/>
      <c r="YI124" s="4"/>
      <c r="YJ124" s="4"/>
      <c r="YK124" s="4"/>
      <c r="YL124" s="4"/>
      <c r="YM124" s="4"/>
      <c r="YN124" s="4"/>
      <c r="YO124" s="4"/>
      <c r="YP124" s="4"/>
      <c r="YQ124" s="4"/>
      <c r="YR124" s="4"/>
      <c r="YS124" s="4"/>
      <c r="YT124" s="4"/>
      <c r="YU124" s="4"/>
      <c r="YV124" s="4"/>
      <c r="YW124" s="4"/>
      <c r="YX124" s="4"/>
      <c r="YY124" s="4"/>
      <c r="YZ124" s="4"/>
      <c r="ZA124" s="4"/>
      <c r="ZB124" s="4"/>
      <c r="ZC124" s="4"/>
      <c r="ZD124" s="4"/>
      <c r="ZE124" s="4"/>
      <c r="ZF124" s="4"/>
      <c r="ZG124" s="4"/>
      <c r="ZH124" s="4"/>
      <c r="ZI124" s="4"/>
      <c r="ZJ124" s="4"/>
      <c r="ZK124" s="4"/>
      <c r="ZL124" s="4"/>
      <c r="ZM124" s="4"/>
      <c r="ZN124" s="4"/>
      <c r="ZO124" s="4"/>
      <c r="ZP124" s="4"/>
      <c r="ZQ124" s="4"/>
      <c r="ZR124" s="4"/>
      <c r="ZS124" s="4"/>
      <c r="ZT124" s="4"/>
      <c r="ZU124" s="4"/>
      <c r="ZV124" s="4"/>
      <c r="ZW124" s="4"/>
      <c r="ZX124" s="4"/>
      <c r="ZY124" s="4"/>
      <c r="ZZ124" s="4"/>
      <c r="AAA124" s="4"/>
      <c r="AAB124" s="4"/>
      <c r="AAC124" s="4"/>
      <c r="AAD124" s="4"/>
      <c r="AAE124" s="4"/>
      <c r="AAF124" s="4"/>
      <c r="AAG124" s="4"/>
      <c r="AAH124" s="4"/>
      <c r="AAI124" s="4"/>
      <c r="AAJ124" s="4"/>
      <c r="AAK124" s="4"/>
      <c r="AAL124" s="4"/>
      <c r="AAM124" s="4"/>
      <c r="AAN124" s="4"/>
      <c r="AAO124" s="4"/>
      <c r="AAP124" s="4"/>
      <c r="AAQ124" s="4"/>
      <c r="AAR124" s="4"/>
      <c r="AAS124" s="4"/>
      <c r="AAT124" s="4"/>
      <c r="AAU124" s="4"/>
      <c r="AAV124" s="4"/>
      <c r="AAW124" s="4"/>
      <c r="AAX124" s="4"/>
      <c r="AAY124" s="4"/>
      <c r="AAZ124" s="4"/>
      <c r="ABA124" s="4"/>
      <c r="ABB124" s="4"/>
      <c r="ABC124" s="4"/>
      <c r="ABD124" s="4"/>
      <c r="ABE124" s="4"/>
      <c r="ABF124" s="4"/>
      <c r="ABG124" s="4"/>
      <c r="ABH124" s="4"/>
      <c r="ABI124" s="4"/>
      <c r="ABJ124" s="4"/>
      <c r="ABK124" s="4"/>
      <c r="ABL124" s="4"/>
      <c r="ABM124" s="4"/>
      <c r="ABN124" s="4"/>
      <c r="ABO124" s="4"/>
      <c r="ABP124" s="4"/>
      <c r="ABQ124" s="4"/>
      <c r="ABR124" s="4"/>
      <c r="ABS124" s="4"/>
      <c r="ABT124" s="4"/>
      <c r="ABU124" s="4"/>
      <c r="ABV124" s="4"/>
      <c r="ABW124" s="4"/>
      <c r="ABX124" s="4"/>
      <c r="ABY124" s="4"/>
      <c r="ABZ124" s="4"/>
      <c r="ACA124" s="4"/>
      <c r="ACB124" s="4"/>
      <c r="ACC124" s="4"/>
      <c r="ACD124" s="4"/>
      <c r="ACE124" s="4"/>
      <c r="ACF124" s="4"/>
      <c r="ACG124" s="4"/>
      <c r="ACH124" s="4"/>
      <c r="ACI124" s="4"/>
      <c r="ACJ124" s="4"/>
      <c r="ACK124" s="4"/>
      <c r="ACL124" s="4"/>
      <c r="ACM124" s="4"/>
      <c r="ACN124" s="4"/>
      <c r="ACO124" s="4"/>
      <c r="ACP124" s="4"/>
      <c r="ACQ124" s="4"/>
      <c r="ACR124" s="4"/>
      <c r="ACS124" s="4"/>
      <c r="ACT124" s="4"/>
      <c r="ACU124" s="4"/>
      <c r="ACV124" s="4"/>
      <c r="ACW124" s="4"/>
      <c r="ACX124" s="4"/>
      <c r="ACY124" s="4"/>
      <c r="ACZ124" s="4"/>
      <c r="ADA124" s="4"/>
      <c r="ADB124" s="4"/>
      <c r="ADC124" s="4"/>
      <c r="ADD124" s="4"/>
      <c r="ADE124" s="4"/>
      <c r="ADF124" s="4"/>
      <c r="ADG124" s="4"/>
      <c r="ADH124" s="4"/>
      <c r="ADI124" s="4"/>
      <c r="ADJ124" s="4"/>
      <c r="ADK124" s="4"/>
      <c r="ADL124" s="4"/>
      <c r="ADM124" s="4"/>
      <c r="ADN124" s="4"/>
      <c r="ADO124" s="4"/>
      <c r="ADP124" s="4"/>
      <c r="ADQ124" s="4"/>
      <c r="ADR124" s="4"/>
      <c r="ADS124" s="4"/>
      <c r="ADT124" s="4"/>
      <c r="ADU124" s="4"/>
      <c r="ADV124" s="4"/>
      <c r="ADW124" s="4"/>
      <c r="ADX124" s="4"/>
      <c r="ADY124" s="4"/>
      <c r="ADZ124" s="4"/>
      <c r="AEA124" s="4"/>
      <c r="AEB124" s="4"/>
      <c r="AEC124" s="4"/>
      <c r="AED124" s="4"/>
      <c r="AEE124" s="4"/>
      <c r="AEF124" s="4"/>
      <c r="AEG124" s="4"/>
      <c r="AEH124" s="4"/>
      <c r="AEI124" s="4"/>
      <c r="AEJ124" s="4"/>
      <c r="AEK124" s="4"/>
      <c r="AEL124" s="4"/>
      <c r="AEM124" s="4"/>
      <c r="AEN124" s="4"/>
      <c r="AEO124" s="4"/>
      <c r="AEP124" s="4"/>
      <c r="AEQ124" s="4"/>
      <c r="AER124" s="4"/>
      <c r="AES124" s="4"/>
      <c r="AET124" s="4"/>
      <c r="AEU124" s="4"/>
      <c r="AEV124" s="4"/>
      <c r="AEW124" s="4"/>
      <c r="AEX124" s="4"/>
      <c r="AEY124" s="4"/>
      <c r="AEZ124" s="4"/>
      <c r="AFA124" s="4"/>
      <c r="AFB124" s="4"/>
      <c r="AFC124" s="4"/>
      <c r="AFD124" s="4"/>
      <c r="AFE124" s="4"/>
      <c r="AFF124" s="4"/>
      <c r="AFG124" s="4"/>
      <c r="AFH124" s="4"/>
      <c r="AFI124" s="4"/>
      <c r="AFJ124" s="4"/>
      <c r="AFK124" s="4"/>
      <c r="AFL124" s="4"/>
      <c r="AFM124" s="4"/>
      <c r="AFN124" s="4"/>
      <c r="AFO124" s="4"/>
      <c r="AFP124" s="4"/>
      <c r="AFQ124" s="4"/>
      <c r="AFR124" s="4"/>
      <c r="AFS124" s="4"/>
      <c r="AFT124" s="4"/>
      <c r="AFU124" s="4"/>
      <c r="AFV124" s="4"/>
      <c r="AFW124" s="4"/>
      <c r="AFX124" s="4"/>
      <c r="AFY124" s="4"/>
      <c r="AFZ124" s="4"/>
      <c r="AGA124" s="4"/>
      <c r="AGB124" s="4"/>
      <c r="AGC124" s="4"/>
      <c r="AGD124" s="4"/>
      <c r="AGE124" s="4"/>
      <c r="AGF124" s="4"/>
      <c r="AGG124" s="4"/>
      <c r="AGH124" s="4"/>
      <c r="AGI124" s="4"/>
      <c r="AGJ124" s="4"/>
      <c r="AGK124" s="4"/>
      <c r="AGL124" s="4"/>
      <c r="AGM124" s="4"/>
      <c r="AGN124" s="4"/>
      <c r="AGO124" s="4"/>
      <c r="AGP124" s="4"/>
      <c r="AGQ124" s="4"/>
      <c r="AGR124" s="4"/>
      <c r="AGS124" s="4"/>
      <c r="AGT124" s="4"/>
      <c r="AGU124" s="4"/>
      <c r="AGV124" s="4"/>
      <c r="AGW124" s="4"/>
      <c r="AGX124" s="4"/>
      <c r="AGY124" s="4"/>
      <c r="AGZ124" s="4"/>
      <c r="AHA124" s="4"/>
      <c r="AHB124" s="4"/>
      <c r="AHC124" s="4"/>
      <c r="AHD124" s="4"/>
      <c r="AHE124" s="4"/>
      <c r="AHF124" s="4"/>
      <c r="AHG124" s="4"/>
      <c r="AHH124" s="4"/>
      <c r="AHI124" s="4"/>
      <c r="AHJ124" s="4"/>
      <c r="AHK124" s="4"/>
      <c r="AHL124" s="4"/>
      <c r="AHM124" s="4"/>
      <c r="AHN124" s="4"/>
      <c r="AHO124" s="4"/>
      <c r="AHP124" s="4"/>
      <c r="AHQ124" s="4"/>
      <c r="AHR124" s="4"/>
      <c r="AHS124" s="4"/>
      <c r="AHT124" s="4"/>
      <c r="AHU124" s="4"/>
      <c r="AHV124" s="4"/>
      <c r="AHW124" s="4"/>
      <c r="AHX124" s="4"/>
      <c r="AHY124" s="4"/>
      <c r="AHZ124" s="4"/>
      <c r="AIA124" s="4"/>
      <c r="AIB124" s="4"/>
      <c r="AIC124" s="4"/>
      <c r="AID124" s="4"/>
      <c r="AIE124" s="4"/>
      <c r="AIF124" s="4"/>
      <c r="AIG124" s="4"/>
      <c r="AIH124" s="4"/>
      <c r="AII124" s="4"/>
      <c r="AIJ124" s="4"/>
      <c r="AIK124" s="4"/>
      <c r="AIL124" s="4"/>
      <c r="AIM124" s="4"/>
      <c r="AIN124" s="4"/>
      <c r="AIO124" s="4"/>
      <c r="AIP124" s="4"/>
      <c r="AIQ124" s="4"/>
      <c r="AIR124" s="4"/>
      <c r="AIS124" s="4"/>
      <c r="AIT124" s="4"/>
      <c r="AIU124" s="4"/>
      <c r="AIV124" s="4"/>
      <c r="AIW124" s="4"/>
      <c r="AIX124" s="4"/>
      <c r="AIY124" s="4"/>
      <c r="AIZ124" s="4"/>
      <c r="AJA124" s="4"/>
      <c r="AJB124" s="4"/>
      <c r="AJC124" s="4"/>
      <c r="AJD124" s="4"/>
      <c r="AJE124" s="4"/>
      <c r="AJF124" s="4"/>
      <c r="AJG124" s="4"/>
      <c r="AJH124" s="4"/>
      <c r="AJI124" s="4"/>
      <c r="AJJ124" s="4"/>
      <c r="AJK124" s="4"/>
      <c r="AJL124" s="4"/>
      <c r="AJM124" s="4"/>
      <c r="AJN124" s="4"/>
      <c r="AJO124" s="4"/>
      <c r="AJP124" s="4"/>
      <c r="AJQ124" s="4"/>
      <c r="AJR124" s="4"/>
      <c r="AJS124" s="4"/>
      <c r="AJT124" s="4"/>
      <c r="AJU124" s="4"/>
      <c r="AJV124" s="4"/>
      <c r="AJW124" s="4"/>
      <c r="AJX124" s="4"/>
      <c r="AJY124" s="4"/>
      <c r="AJZ124" s="4"/>
      <c r="AKA124" s="4"/>
      <c r="AKB124" s="4"/>
      <c r="AKC124" s="4"/>
      <c r="AKD124" s="4"/>
      <c r="AKE124" s="4"/>
      <c r="AKF124" s="4"/>
      <c r="AKG124" s="4"/>
      <c r="AKH124" s="4"/>
      <c r="AKI124" s="4"/>
      <c r="AKJ124" s="4"/>
      <c r="AKK124" s="4"/>
      <c r="AKL124" s="4"/>
      <c r="AKM124" s="4"/>
      <c r="AKN124" s="4"/>
      <c r="AKO124" s="4"/>
      <c r="AKP124" s="4"/>
      <c r="AKQ124" s="4"/>
      <c r="AKR124" s="4"/>
      <c r="AKS124" s="4"/>
      <c r="AKT124" s="4"/>
      <c r="AKU124" s="4"/>
      <c r="AKV124" s="4"/>
      <c r="AKW124" s="4"/>
      <c r="AKX124" s="4"/>
      <c r="AKY124" s="4"/>
      <c r="AKZ124" s="4"/>
      <c r="ALA124" s="4"/>
      <c r="ALB124" s="4"/>
      <c r="ALC124" s="4"/>
      <c r="ALD124" s="4"/>
    </row>
    <row r="125" spans="1:992" ht="16.5" customHeight="1" x14ac:dyDescent="0.25">
      <c r="A125" s="184" t="s">
        <v>140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</row>
    <row r="126" spans="1:992" ht="15.75" customHeight="1" x14ac:dyDescent="0.25">
      <c r="A126" s="105" t="s">
        <v>18</v>
      </c>
      <c r="B126" s="109" t="s">
        <v>175</v>
      </c>
      <c r="C126" s="50"/>
      <c r="D126" s="50"/>
      <c r="E126" s="119" t="s">
        <v>11</v>
      </c>
      <c r="F126" s="59" t="s">
        <v>1</v>
      </c>
      <c r="G126" s="50"/>
      <c r="H126" s="50"/>
      <c r="I126" s="50"/>
      <c r="J126" s="50"/>
      <c r="K126" s="50"/>
      <c r="L126" s="50"/>
      <c r="M126" s="50"/>
      <c r="N126" s="60">
        <f t="shared" ref="N126" si="28">SUM(N127:N129)</f>
        <v>666540.04</v>
      </c>
      <c r="O126" s="60">
        <f t="shared" ref="O126" si="29">SUM(O127:O129)</f>
        <v>166635.01</v>
      </c>
      <c r="P126" s="60">
        <f t="shared" ref="P126" si="30">SUM(P127:P129)</f>
        <v>166635.01</v>
      </c>
      <c r="Q126" s="60">
        <f t="shared" ref="Q126:R126" si="31">SUM(Q127:Q129)</f>
        <v>166635.01</v>
      </c>
      <c r="R126" s="60">
        <f t="shared" si="31"/>
        <v>166635.01</v>
      </c>
      <c r="S126" s="60">
        <f t="shared" ref="S126" si="32">SUM(S127:S129)</f>
        <v>0</v>
      </c>
      <c r="T126" s="60">
        <f t="shared" ref="T126" si="33">SUM(T127:T129)</f>
        <v>0</v>
      </c>
      <c r="U126" s="60">
        <f t="shared" ref="U126" si="34">SUM(U127:U129)</f>
        <v>0</v>
      </c>
      <c r="V126" s="60">
        <f t="shared" ref="V126" si="35">SUM(V127:V129)</f>
        <v>0</v>
      </c>
    </row>
    <row r="127" spans="1:992" ht="18.75" customHeight="1" x14ac:dyDescent="0.25">
      <c r="A127" s="106"/>
      <c r="B127" s="110"/>
      <c r="C127" s="41"/>
      <c r="D127" s="41"/>
      <c r="E127" s="120"/>
      <c r="F127" s="20" t="s">
        <v>32</v>
      </c>
      <c r="G127" s="41">
        <v>882774.4</v>
      </c>
      <c r="H127" s="41" t="e">
        <f t="shared" ref="H127:H153" si="36">SUM(I127:O127)</f>
        <v>#REF!</v>
      </c>
      <c r="I127" s="41">
        <v>0</v>
      </c>
      <c r="J127" s="41" t="e">
        <f>#REF!+K127+L127+#REF!+#REF!+#REF!</f>
        <v>#REF!</v>
      </c>
      <c r="K127" s="41">
        <v>0</v>
      </c>
      <c r="L127" s="41">
        <v>0</v>
      </c>
      <c r="M127" s="41">
        <v>0</v>
      </c>
      <c r="N127" s="41">
        <f>SUM(O127:V127)</f>
        <v>0</v>
      </c>
      <c r="O127" s="41">
        <v>0</v>
      </c>
      <c r="P127" s="41">
        <v>0</v>
      </c>
      <c r="Q127" s="41">
        <v>0</v>
      </c>
      <c r="R127" s="76">
        <v>0</v>
      </c>
      <c r="S127" s="41">
        <v>0</v>
      </c>
      <c r="T127" s="41">
        <v>0</v>
      </c>
      <c r="U127" s="41">
        <v>0</v>
      </c>
      <c r="V127" s="41">
        <v>0</v>
      </c>
    </row>
    <row r="128" spans="1:992" x14ac:dyDescent="0.25">
      <c r="A128" s="106"/>
      <c r="B128" s="110"/>
      <c r="C128" s="41"/>
      <c r="D128" s="41"/>
      <c r="E128" s="120"/>
      <c r="F128" s="20" t="s">
        <v>33</v>
      </c>
      <c r="G128" s="41"/>
      <c r="H128" s="41" t="e">
        <f t="shared" si="36"/>
        <v>#REF!</v>
      </c>
      <c r="I128" s="41">
        <v>819635.71</v>
      </c>
      <c r="J128" s="41" t="e">
        <f>#REF!+K128+L128+#REF!+#REF!+#REF!</f>
        <v>#REF!</v>
      </c>
      <c r="K128" s="41">
        <v>166635.01</v>
      </c>
      <c r="L128" s="41">
        <v>166635.01</v>
      </c>
      <c r="M128" s="41">
        <v>166635.01</v>
      </c>
      <c r="N128" s="41">
        <f>SUM(O128:V128)</f>
        <v>666540.04</v>
      </c>
      <c r="O128" s="41">
        <v>166635.01</v>
      </c>
      <c r="P128" s="41">
        <v>166635.01</v>
      </c>
      <c r="Q128" s="41">
        <v>166635.01</v>
      </c>
      <c r="R128" s="76">
        <v>166635.01</v>
      </c>
      <c r="S128" s="41">
        <v>0</v>
      </c>
      <c r="T128" s="41">
        <v>0</v>
      </c>
      <c r="U128" s="41">
        <v>0</v>
      </c>
      <c r="V128" s="41">
        <v>0</v>
      </c>
    </row>
    <row r="129" spans="1:27" ht="39" customHeight="1" x14ac:dyDescent="0.25">
      <c r="A129" s="107"/>
      <c r="B129" s="111"/>
      <c r="C129" s="41"/>
      <c r="D129" s="41"/>
      <c r="E129" s="121"/>
      <c r="F129" s="20" t="s">
        <v>94</v>
      </c>
      <c r="G129" s="41"/>
      <c r="H129" s="41" t="e">
        <f t="shared" si="36"/>
        <v>#REF!</v>
      </c>
      <c r="I129" s="41">
        <v>0</v>
      </c>
      <c r="J129" s="41" t="e">
        <f>#REF!+K129+L129+#REF!+#REF!+#REF!</f>
        <v>#REF!</v>
      </c>
      <c r="K129" s="41">
        <v>0</v>
      </c>
      <c r="L129" s="41">
        <v>0</v>
      </c>
      <c r="M129" s="41">
        <v>0</v>
      </c>
      <c r="N129" s="41">
        <f t="shared" ref="N129:N157" si="37">SUM(O129:V129)</f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AA129" s="3"/>
    </row>
    <row r="130" spans="1:27" ht="15" hidden="1" x14ac:dyDescent="0.25">
      <c r="A130" s="186" t="s">
        <v>95</v>
      </c>
      <c r="B130" s="115" t="s">
        <v>96</v>
      </c>
      <c r="C130" s="51"/>
      <c r="D130" s="51"/>
      <c r="E130" s="184" t="s">
        <v>11</v>
      </c>
      <c r="F130" s="21" t="s">
        <v>32</v>
      </c>
      <c r="G130" s="108">
        <v>882774.4</v>
      </c>
      <c r="H130" s="22" t="e">
        <f t="shared" si="36"/>
        <v>#REF!</v>
      </c>
      <c r="I130" s="22">
        <v>0</v>
      </c>
      <c r="J130" s="14" t="e">
        <f>#REF!+K130+L130+#REF!+#REF!+#REF!</f>
        <v>#REF!</v>
      </c>
      <c r="K130" s="41">
        <v>0</v>
      </c>
      <c r="L130" s="41">
        <v>0</v>
      </c>
      <c r="M130" s="41">
        <v>0</v>
      </c>
      <c r="N130" s="41">
        <f t="shared" si="37"/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</row>
    <row r="131" spans="1:27" ht="15" hidden="1" x14ac:dyDescent="0.25">
      <c r="A131" s="186"/>
      <c r="B131" s="115"/>
      <c r="C131" s="51"/>
      <c r="D131" s="51"/>
      <c r="E131" s="184"/>
      <c r="F131" s="16" t="s">
        <v>33</v>
      </c>
      <c r="G131" s="108"/>
      <c r="H131" s="22" t="e">
        <f t="shared" si="36"/>
        <v>#REF!</v>
      </c>
      <c r="I131" s="22">
        <v>819635.71</v>
      </c>
      <c r="J131" s="14" t="e">
        <f>#REF!+K131+L131+#REF!+#REF!+#REF!</f>
        <v>#REF!</v>
      </c>
      <c r="K131" s="41">
        <v>0</v>
      </c>
      <c r="L131" s="41">
        <v>0</v>
      </c>
      <c r="M131" s="41">
        <v>0</v>
      </c>
      <c r="N131" s="41">
        <f t="shared" si="37"/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</row>
    <row r="132" spans="1:27" ht="31.5" hidden="1" customHeight="1" x14ac:dyDescent="0.25">
      <c r="A132" s="186"/>
      <c r="B132" s="115"/>
      <c r="C132" s="51"/>
      <c r="D132" s="51"/>
      <c r="E132" s="184"/>
      <c r="F132" s="16" t="s">
        <v>94</v>
      </c>
      <c r="G132" s="108"/>
      <c r="H132" s="22" t="e">
        <f t="shared" si="36"/>
        <v>#REF!</v>
      </c>
      <c r="I132" s="22">
        <v>0</v>
      </c>
      <c r="J132" s="14" t="e">
        <f>#REF!+K132+L132+#REF!+#REF!+#REF!</f>
        <v>#REF!</v>
      </c>
      <c r="K132" s="41">
        <v>0</v>
      </c>
      <c r="L132" s="41">
        <v>0</v>
      </c>
      <c r="M132" s="41">
        <v>0</v>
      </c>
      <c r="N132" s="41">
        <f t="shared" si="37"/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</row>
    <row r="133" spans="1:27" ht="20.25" hidden="1" customHeight="1" x14ac:dyDescent="0.25">
      <c r="A133" s="112" t="s">
        <v>51</v>
      </c>
      <c r="B133" s="108" t="s">
        <v>97</v>
      </c>
      <c r="C133" s="41"/>
      <c r="D133" s="41"/>
      <c r="E133" s="108" t="s">
        <v>11</v>
      </c>
      <c r="F133" s="20" t="s">
        <v>32</v>
      </c>
      <c r="G133" s="41">
        <v>882774.4</v>
      </c>
      <c r="H133" s="41" t="e">
        <f t="shared" si="36"/>
        <v>#REF!</v>
      </c>
      <c r="I133" s="41">
        <v>0</v>
      </c>
      <c r="J133" s="41" t="e">
        <f>#REF!+K133+L133+#REF!+#REF!+#REF!</f>
        <v>#REF!</v>
      </c>
      <c r="K133" s="41">
        <v>0</v>
      </c>
      <c r="L133" s="41">
        <v>0</v>
      </c>
      <c r="M133" s="41">
        <v>0</v>
      </c>
      <c r="N133" s="41">
        <f t="shared" si="37"/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</row>
    <row r="134" spans="1:27" ht="19.5" hidden="1" customHeight="1" x14ac:dyDescent="0.25">
      <c r="A134" s="112"/>
      <c r="B134" s="108"/>
      <c r="C134" s="41"/>
      <c r="D134" s="41"/>
      <c r="E134" s="108"/>
      <c r="F134" s="20" t="s">
        <v>33</v>
      </c>
      <c r="G134" s="41"/>
      <c r="H134" s="41" t="e">
        <f t="shared" si="36"/>
        <v>#REF!</v>
      </c>
      <c r="I134" s="41">
        <v>819635.71</v>
      </c>
      <c r="J134" s="41" t="e">
        <f>#REF!+K134+L134+#REF!+#REF!+#REF!</f>
        <v>#REF!</v>
      </c>
      <c r="K134" s="41">
        <v>0</v>
      </c>
      <c r="L134" s="41">
        <v>166635.01</v>
      </c>
      <c r="M134" s="41">
        <v>166635.01</v>
      </c>
      <c r="N134" s="41">
        <f t="shared" si="37"/>
        <v>166635.01</v>
      </c>
      <c r="O134" s="41">
        <v>166635.01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</row>
    <row r="135" spans="1:27" ht="17.25" hidden="1" customHeight="1" x14ac:dyDescent="0.25">
      <c r="A135" s="112"/>
      <c r="B135" s="108"/>
      <c r="C135" s="41"/>
      <c r="D135" s="41"/>
      <c r="E135" s="108"/>
      <c r="F135" s="20" t="s">
        <v>94</v>
      </c>
      <c r="G135" s="41"/>
      <c r="H135" s="41" t="e">
        <f t="shared" si="36"/>
        <v>#REF!</v>
      </c>
      <c r="I135" s="41">
        <v>0</v>
      </c>
      <c r="J135" s="41" t="e">
        <f>#REF!+K135+L135+#REF!+#REF!+#REF!</f>
        <v>#REF!</v>
      </c>
      <c r="K135" s="41">
        <v>0</v>
      </c>
      <c r="L135" s="41">
        <v>0</v>
      </c>
      <c r="M135" s="41">
        <v>0</v>
      </c>
      <c r="N135" s="41">
        <f t="shared" si="37"/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</row>
    <row r="136" spans="1:27" ht="17.25" hidden="1" customHeight="1" x14ac:dyDescent="0.25">
      <c r="A136" s="112" t="s">
        <v>5</v>
      </c>
      <c r="B136" s="108" t="s">
        <v>98</v>
      </c>
      <c r="C136" s="41"/>
      <c r="D136" s="41"/>
      <c r="E136" s="108" t="s">
        <v>11</v>
      </c>
      <c r="F136" s="20" t="s">
        <v>32</v>
      </c>
      <c r="G136" s="41">
        <v>882774.4</v>
      </c>
      <c r="H136" s="41" t="e">
        <f t="shared" si="36"/>
        <v>#REF!</v>
      </c>
      <c r="I136" s="41">
        <v>0</v>
      </c>
      <c r="J136" s="41" t="e">
        <f>#REF!+K136+L136+#REF!+#REF!+#REF!</f>
        <v>#REF!</v>
      </c>
      <c r="K136" s="41">
        <v>9040400</v>
      </c>
      <c r="L136" s="41">
        <v>0</v>
      </c>
      <c r="M136" s="41">
        <v>0</v>
      </c>
      <c r="N136" s="41">
        <f t="shared" si="37"/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</row>
    <row r="137" spans="1:27" ht="17.25" hidden="1" customHeight="1" x14ac:dyDescent="0.25">
      <c r="A137" s="112"/>
      <c r="B137" s="108"/>
      <c r="C137" s="41"/>
      <c r="D137" s="41"/>
      <c r="E137" s="108"/>
      <c r="F137" s="20" t="s">
        <v>33</v>
      </c>
      <c r="G137" s="41"/>
      <c r="H137" s="41" t="e">
        <f t="shared" si="36"/>
        <v>#REF!</v>
      </c>
      <c r="I137" s="41">
        <v>819635.71</v>
      </c>
      <c r="J137" s="41" t="e">
        <f>#REF!+K137+L137+#REF!+#REF!+#REF!</f>
        <v>#REF!</v>
      </c>
      <c r="K137" s="41">
        <v>25000000</v>
      </c>
      <c r="L137" s="41">
        <v>0</v>
      </c>
      <c r="M137" s="41">
        <v>0</v>
      </c>
      <c r="N137" s="41">
        <f t="shared" si="37"/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</row>
    <row r="138" spans="1:27" ht="21" hidden="1" customHeight="1" x14ac:dyDescent="0.25">
      <c r="A138" s="112"/>
      <c r="B138" s="108"/>
      <c r="C138" s="41"/>
      <c r="D138" s="41"/>
      <c r="E138" s="108"/>
      <c r="F138" s="20" t="s">
        <v>94</v>
      </c>
      <c r="G138" s="41"/>
      <c r="H138" s="41" t="e">
        <f t="shared" si="36"/>
        <v>#REF!</v>
      </c>
      <c r="I138" s="41">
        <v>0</v>
      </c>
      <c r="J138" s="41" t="e">
        <f>#REF!+K138+L138+#REF!+#REF!+#REF!</f>
        <v>#REF!</v>
      </c>
      <c r="K138" s="41">
        <v>0</v>
      </c>
      <c r="L138" s="41">
        <v>0</v>
      </c>
      <c r="M138" s="41">
        <v>0</v>
      </c>
      <c r="N138" s="41">
        <f t="shared" si="37"/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</row>
    <row r="139" spans="1:27" ht="22.5" hidden="1" customHeight="1" x14ac:dyDescent="0.25">
      <c r="A139" s="112" t="s">
        <v>52</v>
      </c>
      <c r="B139" s="108" t="s">
        <v>99</v>
      </c>
      <c r="C139" s="41"/>
      <c r="D139" s="41"/>
      <c r="E139" s="108" t="s">
        <v>11</v>
      </c>
      <c r="F139" s="20" t="s">
        <v>32</v>
      </c>
      <c r="G139" s="41">
        <v>882774.4</v>
      </c>
      <c r="H139" s="41" t="e">
        <f t="shared" si="36"/>
        <v>#REF!</v>
      </c>
      <c r="I139" s="41">
        <v>0</v>
      </c>
      <c r="J139" s="41" t="e">
        <f>#REF!+K139+L139+#REF!+#REF!+#REF!</f>
        <v>#REF!</v>
      </c>
      <c r="K139" s="41">
        <v>0</v>
      </c>
      <c r="L139" s="41">
        <f>5480000+212200</f>
        <v>5692200</v>
      </c>
      <c r="M139" s="41">
        <v>0</v>
      </c>
      <c r="N139" s="41">
        <f t="shared" si="37"/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</row>
    <row r="140" spans="1:27" ht="16.5" hidden="1" customHeight="1" x14ac:dyDescent="0.25">
      <c r="A140" s="112"/>
      <c r="B140" s="108"/>
      <c r="C140" s="41"/>
      <c r="D140" s="41"/>
      <c r="E140" s="108"/>
      <c r="F140" s="20" t="s">
        <v>33</v>
      </c>
      <c r="G140" s="41"/>
      <c r="H140" s="41" t="e">
        <f t="shared" si="36"/>
        <v>#REF!</v>
      </c>
      <c r="I140" s="41">
        <v>819635.71</v>
      </c>
      <c r="J140" s="41" t="e">
        <f>#REF!+K140+L140+#REF!+#REF!+#REF!</f>
        <v>#REF!</v>
      </c>
      <c r="K140" s="41">
        <v>0</v>
      </c>
      <c r="L140" s="41">
        <v>33000000</v>
      </c>
      <c r="M140" s="41">
        <v>0</v>
      </c>
      <c r="N140" s="41">
        <f t="shared" si="37"/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</row>
    <row r="141" spans="1:27" ht="16.5" hidden="1" customHeight="1" x14ac:dyDescent="0.25">
      <c r="A141" s="112"/>
      <c r="B141" s="108"/>
      <c r="C141" s="41"/>
      <c r="D141" s="41"/>
      <c r="E141" s="108"/>
      <c r="F141" s="20" t="s">
        <v>94</v>
      </c>
      <c r="G141" s="41"/>
      <c r="H141" s="41" t="e">
        <f t="shared" si="36"/>
        <v>#REF!</v>
      </c>
      <c r="I141" s="41">
        <v>0</v>
      </c>
      <c r="J141" s="41" t="e">
        <f>#REF!+K141+L141+#REF!+#REF!+#REF!</f>
        <v>#REF!</v>
      </c>
      <c r="K141" s="41">
        <v>0</v>
      </c>
      <c r="L141" s="41">
        <v>0</v>
      </c>
      <c r="M141" s="41">
        <v>0</v>
      </c>
      <c r="N141" s="41">
        <f t="shared" si="37"/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</row>
    <row r="142" spans="1:27" ht="19.5" hidden="1" customHeight="1" x14ac:dyDescent="0.25">
      <c r="A142" s="112" t="s">
        <v>53</v>
      </c>
      <c r="B142" s="108" t="s">
        <v>100</v>
      </c>
      <c r="C142" s="41"/>
      <c r="D142" s="41"/>
      <c r="E142" s="108" t="s">
        <v>11</v>
      </c>
      <c r="F142" s="20" t="s">
        <v>32</v>
      </c>
      <c r="G142" s="41">
        <v>882774.4</v>
      </c>
      <c r="H142" s="41" t="e">
        <f t="shared" si="36"/>
        <v>#REF!</v>
      </c>
      <c r="I142" s="41">
        <v>0</v>
      </c>
      <c r="J142" s="41" t="e">
        <f>#REF!+K142+L142+#REF!+#REF!+#REF!</f>
        <v>#REF!</v>
      </c>
      <c r="K142" s="41">
        <v>0</v>
      </c>
      <c r="L142" s="41">
        <v>0</v>
      </c>
      <c r="M142" s="41">
        <v>0</v>
      </c>
      <c r="N142" s="41">
        <f t="shared" si="37"/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</row>
    <row r="143" spans="1:27" ht="18.75" hidden="1" customHeight="1" x14ac:dyDescent="0.25">
      <c r="A143" s="112"/>
      <c r="B143" s="108"/>
      <c r="C143" s="41"/>
      <c r="D143" s="41"/>
      <c r="E143" s="108"/>
      <c r="F143" s="20" t="s">
        <v>33</v>
      </c>
      <c r="G143" s="41"/>
      <c r="H143" s="41" t="e">
        <f t="shared" si="36"/>
        <v>#REF!</v>
      </c>
      <c r="I143" s="41">
        <v>819635.71</v>
      </c>
      <c r="J143" s="41" t="e">
        <f>#REF!+K143+L143+#REF!+#REF!+#REF!</f>
        <v>#REF!</v>
      </c>
      <c r="K143" s="41">
        <v>0</v>
      </c>
      <c r="L143" s="41">
        <v>3900000</v>
      </c>
      <c r="M143" s="41">
        <v>0</v>
      </c>
      <c r="N143" s="41">
        <f t="shared" si="37"/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</row>
    <row r="144" spans="1:27" ht="18.75" hidden="1" customHeight="1" x14ac:dyDescent="0.25">
      <c r="A144" s="112"/>
      <c r="B144" s="108"/>
      <c r="C144" s="41"/>
      <c r="D144" s="41"/>
      <c r="E144" s="108"/>
      <c r="F144" s="20" t="s">
        <v>94</v>
      </c>
      <c r="G144" s="41"/>
      <c r="H144" s="41" t="e">
        <f t="shared" si="36"/>
        <v>#REF!</v>
      </c>
      <c r="I144" s="41">
        <v>0</v>
      </c>
      <c r="J144" s="41" t="e">
        <f>#REF!+K144+L144+#REF!+#REF!+#REF!</f>
        <v>#REF!</v>
      </c>
      <c r="K144" s="41">
        <v>0</v>
      </c>
      <c r="L144" s="41">
        <v>0</v>
      </c>
      <c r="M144" s="41">
        <v>0</v>
      </c>
      <c r="N144" s="41">
        <f t="shared" si="37"/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</row>
    <row r="145" spans="1:22" ht="21.75" hidden="1" customHeight="1" x14ac:dyDescent="0.25">
      <c r="A145" s="112" t="s">
        <v>54</v>
      </c>
      <c r="B145" s="108" t="s">
        <v>101</v>
      </c>
      <c r="C145" s="41"/>
      <c r="D145" s="41"/>
      <c r="E145" s="108" t="s">
        <v>11</v>
      </c>
      <c r="F145" s="20" t="s">
        <v>32</v>
      </c>
      <c r="G145" s="41">
        <v>882775.4</v>
      </c>
      <c r="H145" s="41" t="e">
        <f t="shared" si="36"/>
        <v>#REF!</v>
      </c>
      <c r="I145" s="41">
        <v>273211.90333333297</v>
      </c>
      <c r="J145" s="41" t="e">
        <f>#REF!+K145+L145+#REF!+#REF!+#REF!</f>
        <v>#REF!</v>
      </c>
      <c r="K145" s="41">
        <v>0</v>
      </c>
      <c r="L145" s="41">
        <v>0</v>
      </c>
      <c r="M145" s="41">
        <v>0</v>
      </c>
      <c r="N145" s="41">
        <f t="shared" si="37"/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</row>
    <row r="146" spans="1:22" ht="21.75" hidden="1" customHeight="1" x14ac:dyDescent="0.25">
      <c r="A146" s="112"/>
      <c r="B146" s="108"/>
      <c r="C146" s="41"/>
      <c r="D146" s="41"/>
      <c r="E146" s="108"/>
      <c r="F146" s="20" t="s">
        <v>33</v>
      </c>
      <c r="G146" s="41"/>
      <c r="H146" s="41" t="e">
        <f t="shared" si="36"/>
        <v>#REF!</v>
      </c>
      <c r="I146" s="41">
        <v>273211.90333333297</v>
      </c>
      <c r="J146" s="41" t="e">
        <f>#REF!+K146+L146+#REF!+#REF!+#REF!</f>
        <v>#REF!</v>
      </c>
      <c r="K146" s="41">
        <v>0</v>
      </c>
      <c r="L146" s="41">
        <v>500000</v>
      </c>
      <c r="M146" s="41">
        <v>0</v>
      </c>
      <c r="N146" s="41">
        <f t="shared" si="37"/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</row>
    <row r="147" spans="1:22" ht="21.75" hidden="1" customHeight="1" x14ac:dyDescent="0.25">
      <c r="A147" s="112"/>
      <c r="B147" s="108"/>
      <c r="C147" s="41"/>
      <c r="D147" s="41"/>
      <c r="E147" s="108"/>
      <c r="F147" s="20" t="s">
        <v>94</v>
      </c>
      <c r="G147" s="41"/>
      <c r="H147" s="41" t="e">
        <f t="shared" si="36"/>
        <v>#REF!</v>
      </c>
      <c r="I147" s="41">
        <v>273211.90333333297</v>
      </c>
      <c r="J147" s="41" t="e">
        <f>#REF!+K147+L147+#REF!+#REF!+#REF!</f>
        <v>#REF!</v>
      </c>
      <c r="K147" s="41">
        <v>0</v>
      </c>
      <c r="L147" s="41">
        <v>0</v>
      </c>
      <c r="M147" s="41">
        <v>0</v>
      </c>
      <c r="N147" s="41">
        <f t="shared" si="37"/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</row>
    <row r="148" spans="1:22" ht="15" hidden="1" x14ac:dyDescent="0.25">
      <c r="A148" s="112" t="s">
        <v>5</v>
      </c>
      <c r="B148" s="108" t="s">
        <v>139</v>
      </c>
      <c r="C148" s="41"/>
      <c r="D148" s="41"/>
      <c r="E148" s="108" t="s">
        <v>11</v>
      </c>
      <c r="F148" s="20" t="s">
        <v>32</v>
      </c>
      <c r="G148" s="41">
        <v>882774.4</v>
      </c>
      <c r="H148" s="41" t="e">
        <f t="shared" si="36"/>
        <v>#REF!</v>
      </c>
      <c r="I148" s="41">
        <v>0</v>
      </c>
      <c r="J148" s="41" t="e">
        <f>#REF!+K148+L148+#REF!+#REF!+#REF!</f>
        <v>#REF!</v>
      </c>
      <c r="K148" s="41">
        <v>0</v>
      </c>
      <c r="L148" s="41">
        <v>0</v>
      </c>
      <c r="M148" s="41">
        <v>0</v>
      </c>
      <c r="N148" s="41">
        <f t="shared" si="37"/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</row>
    <row r="149" spans="1:22" ht="15" hidden="1" x14ac:dyDescent="0.25">
      <c r="A149" s="112"/>
      <c r="B149" s="108"/>
      <c r="C149" s="41"/>
      <c r="D149" s="41"/>
      <c r="E149" s="108"/>
      <c r="F149" s="20" t="s">
        <v>33</v>
      </c>
      <c r="G149" s="41"/>
      <c r="H149" s="41" t="e">
        <f t="shared" si="36"/>
        <v>#REF!</v>
      </c>
      <c r="I149" s="41">
        <v>819635.71</v>
      </c>
      <c r="J149" s="41" t="e">
        <f>#REF!+K149+L149+#REF!+#REF!+#REF!</f>
        <v>#REF!</v>
      </c>
      <c r="K149" s="41">
        <v>0</v>
      </c>
      <c r="L149" s="41">
        <v>3887000</v>
      </c>
      <c r="M149" s="41">
        <v>0</v>
      </c>
      <c r="N149" s="41">
        <f t="shared" si="37"/>
        <v>1896300</v>
      </c>
      <c r="O149" s="41">
        <v>824900</v>
      </c>
      <c r="P149" s="41">
        <v>810900</v>
      </c>
      <c r="Q149" s="41">
        <v>260500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</row>
    <row r="150" spans="1:22" ht="28.5" hidden="1" customHeight="1" x14ac:dyDescent="0.25">
      <c r="A150" s="112"/>
      <c r="B150" s="108"/>
      <c r="C150" s="41"/>
      <c r="D150" s="41"/>
      <c r="E150" s="108"/>
      <c r="F150" s="20" t="s">
        <v>94</v>
      </c>
      <c r="G150" s="41"/>
      <c r="H150" s="41" t="e">
        <f t="shared" si="36"/>
        <v>#REF!</v>
      </c>
      <c r="I150" s="41">
        <v>0</v>
      </c>
      <c r="J150" s="41" t="e">
        <f>#REF!+K150+L150+#REF!+#REF!+#REF!</f>
        <v>#REF!</v>
      </c>
      <c r="K150" s="41">
        <v>0</v>
      </c>
      <c r="L150" s="41">
        <v>0</v>
      </c>
      <c r="M150" s="41">
        <v>0</v>
      </c>
      <c r="N150" s="41">
        <f t="shared" si="37"/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</row>
    <row r="151" spans="1:22" ht="21.75" hidden="1" customHeight="1" x14ac:dyDescent="0.25">
      <c r="A151" s="42"/>
      <c r="B151" s="41"/>
      <c r="C151" s="41"/>
      <c r="D151" s="41"/>
      <c r="E151" s="41"/>
      <c r="F151" s="20"/>
      <c r="G151" s="41"/>
      <c r="H151" s="41"/>
      <c r="I151" s="41"/>
      <c r="J151" s="41"/>
      <c r="K151" s="41"/>
      <c r="L151" s="41"/>
      <c r="M151" s="41"/>
      <c r="N151" s="41">
        <f t="shared" si="37"/>
        <v>0</v>
      </c>
      <c r="O151" s="41"/>
      <c r="P151" s="41"/>
      <c r="Q151" s="41"/>
      <c r="R151" s="41"/>
      <c r="S151" s="41"/>
      <c r="T151" s="41"/>
      <c r="U151" s="41"/>
      <c r="V151" s="41"/>
    </row>
    <row r="152" spans="1:22" ht="15" hidden="1" customHeight="1" x14ac:dyDescent="0.25">
      <c r="A152" s="105"/>
      <c r="B152" s="173"/>
      <c r="C152" s="51"/>
      <c r="D152" s="51"/>
      <c r="E152" s="119"/>
      <c r="F152" s="21" t="s">
        <v>32</v>
      </c>
      <c r="G152" s="187">
        <v>94401800</v>
      </c>
      <c r="H152" s="22" t="e">
        <f t="shared" si="36"/>
        <v>#REF!</v>
      </c>
      <c r="I152" s="22" t="e">
        <f>I98+I101+#REF!+#REF!+#REF!+I119+I128+I132+I135+#REF!+#REF!</f>
        <v>#REF!</v>
      </c>
      <c r="J152" s="14" t="e">
        <f>#REF!+K152+L152+#REF!+#REF!+#REF!</f>
        <v>#REF!</v>
      </c>
      <c r="K152" s="22">
        <f>K127+K136</f>
        <v>9040400</v>
      </c>
      <c r="L152" s="22">
        <f>L127+L136</f>
        <v>0</v>
      </c>
      <c r="M152" s="22">
        <f>M127+M136</f>
        <v>0</v>
      </c>
      <c r="N152" s="41">
        <f t="shared" si="37"/>
        <v>0</v>
      </c>
      <c r="O152" s="22">
        <f>O127+O136</f>
        <v>0</v>
      </c>
      <c r="P152" s="22">
        <f>P127+P136</f>
        <v>0</v>
      </c>
      <c r="Q152" s="22">
        <f t="shared" ref="Q152:V152" si="38">Q127+Q136</f>
        <v>0</v>
      </c>
      <c r="R152" s="22">
        <f t="shared" si="38"/>
        <v>0</v>
      </c>
      <c r="S152" s="22">
        <f t="shared" si="38"/>
        <v>0</v>
      </c>
      <c r="T152" s="22">
        <f t="shared" si="38"/>
        <v>0</v>
      </c>
      <c r="U152" s="22">
        <f t="shared" si="38"/>
        <v>0</v>
      </c>
      <c r="V152" s="22">
        <f t="shared" si="38"/>
        <v>0</v>
      </c>
    </row>
    <row r="153" spans="1:22" ht="3.75" hidden="1" customHeight="1" x14ac:dyDescent="0.25">
      <c r="A153" s="107"/>
      <c r="B153" s="174"/>
      <c r="C153" s="51"/>
      <c r="D153" s="51"/>
      <c r="E153" s="121"/>
      <c r="F153" s="16" t="s">
        <v>94</v>
      </c>
      <c r="G153" s="188"/>
      <c r="H153" s="22" t="e">
        <f t="shared" si="36"/>
        <v>#REF!</v>
      </c>
      <c r="I153" s="22" t="e">
        <f>I100+#REF!+#REF!+I118+I127+I130+I134+I137+#REF!+#REF!</f>
        <v>#REF!</v>
      </c>
      <c r="J153" s="14" t="e">
        <f>#REF!+K153+L153+#REF!+#REF!+#REF!</f>
        <v>#REF!</v>
      </c>
      <c r="K153" s="22">
        <f t="shared" ref="K153:V153" si="39">K129+K138</f>
        <v>0</v>
      </c>
      <c r="L153" s="22">
        <f t="shared" si="39"/>
        <v>0</v>
      </c>
      <c r="M153" s="22">
        <f t="shared" si="39"/>
        <v>0</v>
      </c>
      <c r="N153" s="41">
        <f t="shared" si="37"/>
        <v>0</v>
      </c>
      <c r="O153" s="22">
        <f t="shared" si="39"/>
        <v>0</v>
      </c>
      <c r="P153" s="22">
        <f t="shared" si="39"/>
        <v>0</v>
      </c>
      <c r="Q153" s="22">
        <f t="shared" si="39"/>
        <v>0</v>
      </c>
      <c r="R153" s="22">
        <f t="shared" si="39"/>
        <v>0</v>
      </c>
      <c r="S153" s="22">
        <f t="shared" si="39"/>
        <v>0</v>
      </c>
      <c r="T153" s="22">
        <f t="shared" si="39"/>
        <v>0</v>
      </c>
      <c r="U153" s="22">
        <f t="shared" si="39"/>
        <v>0</v>
      </c>
      <c r="V153" s="22">
        <f t="shared" si="39"/>
        <v>0</v>
      </c>
    </row>
    <row r="154" spans="1:22" ht="14.25" customHeight="1" x14ac:dyDescent="0.25">
      <c r="A154" s="105"/>
      <c r="B154" s="102" t="s">
        <v>142</v>
      </c>
      <c r="C154" s="51"/>
      <c r="D154" s="51"/>
      <c r="E154" s="119"/>
      <c r="F154" s="59" t="s">
        <v>1</v>
      </c>
      <c r="G154" s="71"/>
      <c r="H154" s="41"/>
      <c r="I154" s="41"/>
      <c r="J154" s="15"/>
      <c r="K154" s="41"/>
      <c r="L154" s="41"/>
      <c r="M154" s="41"/>
      <c r="N154" s="60">
        <f t="shared" ref="N154" si="40">SUM(N155:N157)</f>
        <v>666540.04</v>
      </c>
      <c r="O154" s="60">
        <f t="shared" ref="O154" si="41">SUM(O155:O157)</f>
        <v>166635.01</v>
      </c>
      <c r="P154" s="60">
        <f t="shared" ref="P154" si="42">SUM(P155:P157)</f>
        <v>166635.01</v>
      </c>
      <c r="Q154" s="60">
        <f t="shared" ref="Q154" si="43">SUM(Q155:Q157)</f>
        <v>166635.01</v>
      </c>
      <c r="R154" s="60">
        <f t="shared" ref="R154" si="44">SUM(R155:R157)</f>
        <v>166635.01</v>
      </c>
      <c r="S154" s="60">
        <f t="shared" ref="S154" si="45">SUM(S155:S157)</f>
        <v>0</v>
      </c>
      <c r="T154" s="60">
        <f t="shared" ref="T154" si="46">SUM(T155:T157)</f>
        <v>0</v>
      </c>
      <c r="U154" s="60">
        <f t="shared" ref="U154" si="47">SUM(U155:U157)</f>
        <v>0</v>
      </c>
      <c r="V154" s="60">
        <f t="shared" ref="V154" si="48">SUM(V155:V157)</f>
        <v>0</v>
      </c>
    </row>
    <row r="155" spans="1:22" ht="15.75" customHeight="1" x14ac:dyDescent="0.25">
      <c r="A155" s="106"/>
      <c r="B155" s="103"/>
      <c r="C155" s="49"/>
      <c r="D155" s="49"/>
      <c r="E155" s="120"/>
      <c r="F155" s="12" t="s">
        <v>32</v>
      </c>
      <c r="G155" s="156" t="e">
        <f>#REF!+#REF!+G77+G108+G119</f>
        <v>#REF!</v>
      </c>
      <c r="H155" s="48" t="e">
        <f>SUM(I155:O155)</f>
        <v>#REF!</v>
      </c>
      <c r="I155" s="47" t="e">
        <f>#REF!+#REF!+I77+I108+I119</f>
        <v>#REF!</v>
      </c>
      <c r="J155" s="15" t="e">
        <f>#REF!+K155+L155+#REF!+#REF!+#REF!</f>
        <v>#REF!</v>
      </c>
      <c r="K155" s="47" t="e">
        <f>#REF!+#REF!+K77+K108+K119+#REF!+#REF!+#REF!</f>
        <v>#REF!</v>
      </c>
      <c r="L155" s="47" t="e">
        <f>#REF!+#REF!+L77+L108+L119+#REF!+#REF!+#REF!</f>
        <v>#REF!</v>
      </c>
      <c r="M155" s="47" t="e">
        <f>#REF!+#REF!+M77+M108+M119+#REF!+#REF!+#REF!</f>
        <v>#REF!</v>
      </c>
      <c r="N155" s="41">
        <f t="shared" si="37"/>
        <v>0</v>
      </c>
      <c r="O155" s="47">
        <f t="shared" ref="O155:V157" si="49">O127</f>
        <v>0</v>
      </c>
      <c r="P155" s="47">
        <f t="shared" si="49"/>
        <v>0</v>
      </c>
      <c r="Q155" s="47">
        <f t="shared" si="49"/>
        <v>0</v>
      </c>
      <c r="R155" s="47">
        <f t="shared" si="49"/>
        <v>0</v>
      </c>
      <c r="S155" s="47">
        <f t="shared" si="49"/>
        <v>0</v>
      </c>
      <c r="T155" s="47">
        <f t="shared" si="49"/>
        <v>0</v>
      </c>
      <c r="U155" s="47">
        <f t="shared" si="49"/>
        <v>0</v>
      </c>
      <c r="V155" s="47">
        <f t="shared" si="49"/>
        <v>0</v>
      </c>
    </row>
    <row r="156" spans="1:22" x14ac:dyDescent="0.25">
      <c r="A156" s="106"/>
      <c r="B156" s="103"/>
      <c r="C156" s="49"/>
      <c r="D156" s="49"/>
      <c r="E156" s="120"/>
      <c r="F156" s="16" t="s">
        <v>33</v>
      </c>
      <c r="G156" s="156"/>
      <c r="H156" s="48" t="e">
        <f>SUM(I156:O156)</f>
        <v>#REF!</v>
      </c>
      <c r="I156" s="47" t="e">
        <f>#REF!+#REF!+I79+I109+I125</f>
        <v>#REF!</v>
      </c>
      <c r="J156" s="15" t="e">
        <f>#REF!+K156+L156+#REF!+#REF!+#REF!</f>
        <v>#REF!</v>
      </c>
      <c r="K156" s="47" t="e">
        <f>#REF!+#REF!+K79+K109+K125+#REF!+#REF!+#REF!</f>
        <v>#REF!</v>
      </c>
      <c r="L156" s="47" t="e">
        <f>#REF!+#REF!+L79+L109+L125+#REF!+#REF!+#REF!</f>
        <v>#REF!</v>
      </c>
      <c r="M156" s="47" t="e">
        <f>#REF!+#REF!+M79+M109+M125+#REF!+#REF!+#REF!+#REF!</f>
        <v>#REF!</v>
      </c>
      <c r="N156" s="41">
        <f t="shared" si="37"/>
        <v>666540.04</v>
      </c>
      <c r="O156" s="47">
        <f t="shared" si="49"/>
        <v>166635.01</v>
      </c>
      <c r="P156" s="47">
        <f t="shared" si="49"/>
        <v>166635.01</v>
      </c>
      <c r="Q156" s="47">
        <f t="shared" si="49"/>
        <v>166635.01</v>
      </c>
      <c r="R156" s="47">
        <f t="shared" si="49"/>
        <v>166635.01</v>
      </c>
      <c r="S156" s="47">
        <f t="shared" si="49"/>
        <v>0</v>
      </c>
      <c r="T156" s="47">
        <f t="shared" si="49"/>
        <v>0</v>
      </c>
      <c r="U156" s="47">
        <f t="shared" si="49"/>
        <v>0</v>
      </c>
      <c r="V156" s="47">
        <f t="shared" si="49"/>
        <v>0</v>
      </c>
    </row>
    <row r="157" spans="1:22" ht="26.4" x14ac:dyDescent="0.25">
      <c r="A157" s="107"/>
      <c r="B157" s="104"/>
      <c r="C157" s="49"/>
      <c r="D157" s="49"/>
      <c r="E157" s="121"/>
      <c r="F157" s="16" t="s">
        <v>34</v>
      </c>
      <c r="G157" s="156"/>
      <c r="H157" s="48" t="e">
        <f>SUM(I157:O157)</f>
        <v>#REF!</v>
      </c>
      <c r="I157" s="47" t="e">
        <f>#REF!+#REF!+I80+I110+I127</f>
        <v>#REF!</v>
      </c>
      <c r="J157" s="15" t="e">
        <f>#REF!+K157+L157+#REF!+#REF!+#REF!</f>
        <v>#REF!</v>
      </c>
      <c r="K157" s="47" t="e">
        <f>#REF!+#REF!+K80+K110+K127+#REF!+#REF!+#REF!</f>
        <v>#REF!</v>
      </c>
      <c r="L157" s="47" t="e">
        <f>#REF!+#REF!+L80+L110+L127+#REF!+#REF!+#REF!</f>
        <v>#REF!</v>
      </c>
      <c r="M157" s="47" t="e">
        <f>#REF!+#REF!+M80+M110+M127+#REF!+#REF!+#REF!+#REF!</f>
        <v>#REF!</v>
      </c>
      <c r="N157" s="41">
        <f t="shared" si="37"/>
        <v>0</v>
      </c>
      <c r="O157" s="47">
        <f t="shared" si="49"/>
        <v>0</v>
      </c>
      <c r="P157" s="47">
        <f t="shared" si="49"/>
        <v>0</v>
      </c>
      <c r="Q157" s="47">
        <f t="shared" si="49"/>
        <v>0</v>
      </c>
      <c r="R157" s="47">
        <f t="shared" si="49"/>
        <v>0</v>
      </c>
      <c r="S157" s="47">
        <f t="shared" si="49"/>
        <v>0</v>
      </c>
      <c r="T157" s="47">
        <f t="shared" si="49"/>
        <v>0</v>
      </c>
      <c r="U157" s="47">
        <f t="shared" si="49"/>
        <v>0</v>
      </c>
      <c r="V157" s="47">
        <f t="shared" si="49"/>
        <v>0</v>
      </c>
    </row>
    <row r="158" spans="1:22" x14ac:dyDescent="0.25">
      <c r="A158" s="112"/>
      <c r="B158" s="116" t="s">
        <v>145</v>
      </c>
      <c r="C158" s="49"/>
      <c r="D158" s="49"/>
      <c r="E158" s="119"/>
      <c r="F158" s="23" t="s">
        <v>1</v>
      </c>
      <c r="G158" s="48"/>
      <c r="H158" s="48"/>
      <c r="I158" s="47"/>
      <c r="J158" s="15"/>
      <c r="K158" s="47"/>
      <c r="L158" s="47"/>
      <c r="M158" s="47"/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</row>
    <row r="159" spans="1:22" ht="26.4" x14ac:dyDescent="0.25">
      <c r="A159" s="112"/>
      <c r="B159" s="117"/>
      <c r="C159" s="49"/>
      <c r="D159" s="49"/>
      <c r="E159" s="120"/>
      <c r="F159" s="23" t="s">
        <v>2</v>
      </c>
      <c r="G159" s="48"/>
      <c r="H159" s="48"/>
      <c r="I159" s="47"/>
      <c r="J159" s="15"/>
      <c r="K159" s="47"/>
      <c r="L159" s="47"/>
      <c r="M159" s="47"/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</row>
    <row r="160" spans="1:22" ht="26.4" x14ac:dyDescent="0.25">
      <c r="A160" s="112"/>
      <c r="B160" s="117"/>
      <c r="C160" s="49"/>
      <c r="D160" s="49"/>
      <c r="E160" s="120"/>
      <c r="F160" s="23" t="s">
        <v>146</v>
      </c>
      <c r="G160" s="48"/>
      <c r="H160" s="48"/>
      <c r="I160" s="47"/>
      <c r="J160" s="15"/>
      <c r="K160" s="47"/>
      <c r="L160" s="47"/>
      <c r="M160" s="47"/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</row>
    <row r="161" spans="1:25" ht="18" customHeight="1" x14ac:dyDescent="0.25">
      <c r="A161" s="112"/>
      <c r="B161" s="117"/>
      <c r="C161" s="49"/>
      <c r="D161" s="49"/>
      <c r="E161" s="120"/>
      <c r="F161" s="23" t="s">
        <v>3</v>
      </c>
      <c r="G161" s="48"/>
      <c r="H161" s="48"/>
      <c r="I161" s="47"/>
      <c r="J161" s="15"/>
      <c r="K161" s="47"/>
      <c r="L161" s="47"/>
      <c r="M161" s="47"/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</row>
    <row r="162" spans="1:25" ht="26.25" customHeight="1" x14ac:dyDescent="0.25">
      <c r="A162" s="112"/>
      <c r="B162" s="118"/>
      <c r="C162" s="49"/>
      <c r="D162" s="49"/>
      <c r="E162" s="121"/>
      <c r="F162" s="23" t="s">
        <v>147</v>
      </c>
      <c r="G162" s="48"/>
      <c r="H162" s="48"/>
      <c r="I162" s="47"/>
      <c r="J162" s="15"/>
      <c r="K162" s="47"/>
      <c r="L162" s="47"/>
      <c r="M162" s="47"/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</row>
    <row r="163" spans="1:25" x14ac:dyDescent="0.25">
      <c r="A163" s="175" t="s">
        <v>141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7"/>
    </row>
    <row r="164" spans="1:25" ht="17.25" customHeight="1" x14ac:dyDescent="0.25">
      <c r="A164" s="178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80"/>
    </row>
    <row r="165" spans="1:25" ht="21" customHeight="1" x14ac:dyDescent="0.25">
      <c r="A165" s="112" t="s">
        <v>6</v>
      </c>
      <c r="B165" s="109" t="s">
        <v>179</v>
      </c>
      <c r="C165" s="24"/>
      <c r="D165" s="24"/>
      <c r="E165" s="108" t="s">
        <v>11</v>
      </c>
      <c r="F165" s="25" t="s">
        <v>1</v>
      </c>
      <c r="G165" s="26"/>
      <c r="H165" s="26"/>
      <c r="I165" s="26"/>
      <c r="J165" s="26"/>
      <c r="K165" s="26"/>
      <c r="L165" s="26"/>
      <c r="M165" s="26"/>
      <c r="N165" s="27">
        <f t="shared" ref="N165" si="50">SUM(N166:N168)</f>
        <v>93937389.210000008</v>
      </c>
      <c r="O165" s="27">
        <f t="shared" ref="O165" si="51">SUM(O166:O168)</f>
        <v>33314602.299999997</v>
      </c>
      <c r="P165" s="27">
        <f t="shared" ref="P165" si="52">SUM(P166:P168)</f>
        <v>25280832.219999999</v>
      </c>
      <c r="Q165" s="27">
        <f t="shared" ref="Q165" si="53">SUM(Q166:Q168)</f>
        <v>21146521.020000003</v>
      </c>
      <c r="R165" s="27">
        <f t="shared" ref="R165" si="54">SUM(R166:R168)</f>
        <v>14195433.67</v>
      </c>
      <c r="S165" s="27">
        <f t="shared" ref="S165" si="55">SUM(S166:S168)</f>
        <v>0</v>
      </c>
      <c r="T165" s="27">
        <f t="shared" ref="T165" si="56">SUM(T166:T168)</f>
        <v>0</v>
      </c>
      <c r="U165" s="27">
        <f t="shared" ref="U165" si="57">SUM(U166:U168)</f>
        <v>0</v>
      </c>
      <c r="V165" s="27">
        <f t="shared" ref="V165" si="58">SUM(V166:V168)</f>
        <v>0</v>
      </c>
    </row>
    <row r="166" spans="1:25" ht="20.25" customHeight="1" x14ac:dyDescent="0.25">
      <c r="A166" s="112"/>
      <c r="B166" s="110"/>
      <c r="C166" s="51"/>
      <c r="D166" s="51"/>
      <c r="E166" s="108"/>
      <c r="F166" s="20" t="s">
        <v>32</v>
      </c>
      <c r="G166" s="41">
        <v>882774.4</v>
      </c>
      <c r="H166" s="41" t="e">
        <f t="shared" ref="H166:H168" si="59">SUM(I166:O166)</f>
        <v>#REF!</v>
      </c>
      <c r="I166" s="41">
        <v>0</v>
      </c>
      <c r="J166" s="41" t="e">
        <f>#REF!+K166+L166+#REF!+#REF!+#REF!</f>
        <v>#REF!</v>
      </c>
      <c r="K166" s="41">
        <v>0</v>
      </c>
      <c r="L166" s="41">
        <v>0</v>
      </c>
      <c r="M166" s="41">
        <v>0</v>
      </c>
      <c r="N166" s="41">
        <f>SUM(O166:V166)</f>
        <v>46284000</v>
      </c>
      <c r="O166" s="41">
        <f>4534000+398900+13247900</f>
        <v>18180800</v>
      </c>
      <c r="P166" s="41">
        <v>10693100</v>
      </c>
      <c r="Q166" s="41">
        <v>8825900</v>
      </c>
      <c r="R166" s="41">
        <v>8584200</v>
      </c>
      <c r="S166" s="41">
        <v>0</v>
      </c>
      <c r="T166" s="41">
        <v>0</v>
      </c>
      <c r="U166" s="41">
        <v>0</v>
      </c>
      <c r="V166" s="41">
        <v>0</v>
      </c>
    </row>
    <row r="167" spans="1:25" x14ac:dyDescent="0.25">
      <c r="A167" s="112"/>
      <c r="B167" s="110"/>
      <c r="C167" s="51"/>
      <c r="D167" s="51"/>
      <c r="E167" s="108"/>
      <c r="F167" s="20" t="s">
        <v>33</v>
      </c>
      <c r="G167" s="41"/>
      <c r="H167" s="41" t="e">
        <f t="shared" si="59"/>
        <v>#REF!</v>
      </c>
      <c r="I167" s="41">
        <v>819635.71</v>
      </c>
      <c r="J167" s="41" t="e">
        <f>#REF!+K167+L167+#REF!+#REF!+#REF!</f>
        <v>#REF!</v>
      </c>
      <c r="K167" s="41">
        <v>0</v>
      </c>
      <c r="L167" s="41">
        <v>3887000</v>
      </c>
      <c r="M167" s="41">
        <v>0</v>
      </c>
      <c r="N167" s="41">
        <f t="shared" ref="N167:N172" si="60">SUM(O167:V167)</f>
        <v>47653389.210000001</v>
      </c>
      <c r="O167" s="41">
        <f>503777.78+3699858.92+4667363.3+5000000-881266.64+881266.64+447531.54+3000000-2184729.24</f>
        <v>15133802.299999999</v>
      </c>
      <c r="P167" s="41">
        <f>1188122.22+7399610+6000000</f>
        <v>14587732.220000001</v>
      </c>
      <c r="Q167" s="41">
        <f>980655.56+11339965.46</f>
        <v>12320621.020000001</v>
      </c>
      <c r="R167" s="41">
        <f>953800+4657433.67</f>
        <v>5611233.6699999999</v>
      </c>
      <c r="S167" s="41">
        <v>0</v>
      </c>
      <c r="T167" s="41">
        <v>0</v>
      </c>
      <c r="U167" s="41">
        <v>0</v>
      </c>
      <c r="V167" s="41">
        <v>0</v>
      </c>
      <c r="Y167" s="3"/>
    </row>
    <row r="168" spans="1:25" ht="26.4" x14ac:dyDescent="0.25">
      <c r="A168" s="112"/>
      <c r="B168" s="111"/>
      <c r="C168" s="51"/>
      <c r="D168" s="51"/>
      <c r="E168" s="108"/>
      <c r="F168" s="20" t="s">
        <v>94</v>
      </c>
      <c r="G168" s="41"/>
      <c r="H168" s="41" t="e">
        <f t="shared" si="59"/>
        <v>#REF!</v>
      </c>
      <c r="I168" s="41">
        <v>0</v>
      </c>
      <c r="J168" s="41" t="e">
        <f>#REF!+K168+L168+#REF!+#REF!+#REF!</f>
        <v>#REF!</v>
      </c>
      <c r="K168" s="41">
        <v>0</v>
      </c>
      <c r="L168" s="41">
        <v>0</v>
      </c>
      <c r="M168" s="41">
        <v>0</v>
      </c>
      <c r="N168" s="41">
        <f t="shared" si="60"/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</row>
    <row r="169" spans="1:25" ht="17.25" customHeight="1" x14ac:dyDescent="0.25">
      <c r="A169" s="105"/>
      <c r="B169" s="102" t="s">
        <v>126</v>
      </c>
      <c r="C169" s="51"/>
      <c r="D169" s="51"/>
      <c r="E169" s="119"/>
      <c r="F169" s="25" t="s">
        <v>1</v>
      </c>
      <c r="G169" s="41"/>
      <c r="H169" s="41"/>
      <c r="I169" s="41"/>
      <c r="J169" s="41"/>
      <c r="K169" s="41"/>
      <c r="L169" s="41"/>
      <c r="M169" s="41"/>
      <c r="N169" s="27">
        <f t="shared" ref="N169" si="61">SUM(N170:N172)</f>
        <v>93937389.210000008</v>
      </c>
      <c r="O169" s="27">
        <f t="shared" ref="O169" si="62">SUM(O170:O172)</f>
        <v>33314602.299999997</v>
      </c>
      <c r="P169" s="27">
        <f t="shared" ref="P169" si="63">SUM(P170:P172)</f>
        <v>25280832.219999999</v>
      </c>
      <c r="Q169" s="27">
        <f t="shared" ref="Q169" si="64">SUM(Q170:Q172)</f>
        <v>21146521.020000003</v>
      </c>
      <c r="R169" s="27">
        <f t="shared" ref="R169" si="65">SUM(R170:R172)</f>
        <v>14195433.67</v>
      </c>
      <c r="S169" s="27">
        <f t="shared" ref="S169" si="66">SUM(S170:S172)</f>
        <v>0</v>
      </c>
      <c r="T169" s="27">
        <f t="shared" ref="T169" si="67">SUM(T170:T172)</f>
        <v>0</v>
      </c>
      <c r="U169" s="27">
        <f t="shared" ref="U169" si="68">SUM(U170:U172)</f>
        <v>0</v>
      </c>
      <c r="V169" s="27">
        <f t="shared" ref="V169" si="69">SUM(V170:V172)</f>
        <v>0</v>
      </c>
    </row>
    <row r="170" spans="1:25" ht="16.5" customHeight="1" x14ac:dyDescent="0.25">
      <c r="A170" s="106"/>
      <c r="B170" s="103"/>
      <c r="C170" s="28"/>
      <c r="D170" s="28"/>
      <c r="E170" s="120"/>
      <c r="F170" s="12" t="s">
        <v>32</v>
      </c>
      <c r="G170" s="156" t="e">
        <f>#REF!+#REF!+#REF!+G127+G133</f>
        <v>#REF!</v>
      </c>
      <c r="H170" s="48" t="e">
        <f>SUM(I170:O170)</f>
        <v>#REF!</v>
      </c>
      <c r="I170" s="29" t="e">
        <f>#REF!+#REF!+#REF!+I127+I133</f>
        <v>#REF!</v>
      </c>
      <c r="J170" s="15" t="e">
        <f>#REF!+K170+L170+#REF!+#REF!+#REF!</f>
        <v>#REF!</v>
      </c>
      <c r="K170" s="29" t="e">
        <f>#REF!+#REF!+#REF!+K127+K133+#REF!+#REF!+#REF!</f>
        <v>#REF!</v>
      </c>
      <c r="L170" s="29" t="e">
        <f>#REF!+#REF!+#REF!+L127+L133+#REF!+#REF!+#REF!</f>
        <v>#REF!</v>
      </c>
      <c r="M170" s="29" t="e">
        <f>#REF!+#REF!+#REF!+M127+M133+#REF!+#REF!+#REF!</f>
        <v>#REF!</v>
      </c>
      <c r="N170" s="41">
        <f t="shared" si="60"/>
        <v>46284000</v>
      </c>
      <c r="O170" s="47">
        <f>O166</f>
        <v>18180800</v>
      </c>
      <c r="P170" s="47">
        <f t="shared" ref="P170:V170" si="70">P166</f>
        <v>10693100</v>
      </c>
      <c r="Q170" s="47">
        <f t="shared" si="70"/>
        <v>8825900</v>
      </c>
      <c r="R170" s="47">
        <f t="shared" si="70"/>
        <v>8584200</v>
      </c>
      <c r="S170" s="47">
        <f t="shared" si="70"/>
        <v>0</v>
      </c>
      <c r="T170" s="47">
        <f t="shared" si="70"/>
        <v>0</v>
      </c>
      <c r="U170" s="47">
        <f t="shared" si="70"/>
        <v>0</v>
      </c>
      <c r="V170" s="47">
        <f t="shared" si="70"/>
        <v>0</v>
      </c>
    </row>
    <row r="171" spans="1:25" ht="18" customHeight="1" x14ac:dyDescent="0.25">
      <c r="A171" s="106"/>
      <c r="B171" s="103"/>
      <c r="C171" s="28"/>
      <c r="D171" s="28"/>
      <c r="E171" s="120"/>
      <c r="F171" s="16" t="s">
        <v>33</v>
      </c>
      <c r="G171" s="156"/>
      <c r="H171" s="48" t="e">
        <f>SUM(I171:O171)</f>
        <v>#REF!</v>
      </c>
      <c r="I171" s="29" t="e">
        <f>#REF!+#REF!+#REF!+I128+I134</f>
        <v>#REF!</v>
      </c>
      <c r="J171" s="15" t="e">
        <f>#REF!+K171+L171+#REF!+#REF!+#REF!</f>
        <v>#REF!</v>
      </c>
      <c r="K171" s="29" t="e">
        <f>#REF!+#REF!+#REF!+K128+K134+#REF!+#REF!+#REF!</f>
        <v>#REF!</v>
      </c>
      <c r="L171" s="29" t="e">
        <f>#REF!+#REF!+#REF!+L128+L134+#REF!+#REF!+#REF!</f>
        <v>#REF!</v>
      </c>
      <c r="M171" s="29" t="e">
        <f>#REF!+#REF!+#REF!+M128+M134+#REF!+#REF!+#REF!+#REF!</f>
        <v>#REF!</v>
      </c>
      <c r="N171" s="41">
        <f t="shared" si="60"/>
        <v>47653389.210000001</v>
      </c>
      <c r="O171" s="47">
        <f>O167</f>
        <v>15133802.299999999</v>
      </c>
      <c r="P171" s="47">
        <f t="shared" ref="P171:V172" si="71">P167</f>
        <v>14587732.220000001</v>
      </c>
      <c r="Q171" s="47">
        <f t="shared" si="71"/>
        <v>12320621.020000001</v>
      </c>
      <c r="R171" s="47">
        <f t="shared" si="71"/>
        <v>5611233.6699999999</v>
      </c>
      <c r="S171" s="47">
        <f t="shared" si="71"/>
        <v>0</v>
      </c>
      <c r="T171" s="47">
        <f t="shared" si="71"/>
        <v>0</v>
      </c>
      <c r="U171" s="47">
        <f t="shared" si="71"/>
        <v>0</v>
      </c>
      <c r="V171" s="47">
        <f t="shared" si="71"/>
        <v>0</v>
      </c>
    </row>
    <row r="172" spans="1:25" ht="26.4" x14ac:dyDescent="0.25">
      <c r="A172" s="107"/>
      <c r="B172" s="104"/>
      <c r="C172" s="28"/>
      <c r="D172" s="28"/>
      <c r="E172" s="121"/>
      <c r="F172" s="16" t="s">
        <v>34</v>
      </c>
      <c r="G172" s="156"/>
      <c r="H172" s="48" t="e">
        <f>SUM(I172:O172)</f>
        <v>#REF!</v>
      </c>
      <c r="I172" s="29" t="e">
        <f>#REF!+#REF!+I85+I129+I135</f>
        <v>#REF!</v>
      </c>
      <c r="J172" s="15" t="e">
        <f>#REF!+K172+L172+#REF!+#REF!+#REF!</f>
        <v>#REF!</v>
      </c>
      <c r="K172" s="29" t="e">
        <f>#REF!+#REF!+K85+K129+K135+#REF!+#REF!+#REF!</f>
        <v>#REF!</v>
      </c>
      <c r="L172" s="29" t="e">
        <f>#REF!+#REF!+L85+L129+L135+#REF!+#REF!+#REF!</f>
        <v>#REF!</v>
      </c>
      <c r="M172" s="29" t="e">
        <f>#REF!+#REF!+M85+M129+M135+#REF!+#REF!+#REF!+#REF!</f>
        <v>#REF!</v>
      </c>
      <c r="N172" s="41">
        <f t="shared" si="60"/>
        <v>0</v>
      </c>
      <c r="O172" s="47">
        <f>O168</f>
        <v>0</v>
      </c>
      <c r="P172" s="47">
        <f t="shared" si="71"/>
        <v>0</v>
      </c>
      <c r="Q172" s="47">
        <f t="shared" si="71"/>
        <v>0</v>
      </c>
      <c r="R172" s="47">
        <f t="shared" si="71"/>
        <v>0</v>
      </c>
      <c r="S172" s="47">
        <f t="shared" si="71"/>
        <v>0</v>
      </c>
      <c r="T172" s="47">
        <f t="shared" si="71"/>
        <v>0</v>
      </c>
      <c r="U172" s="47">
        <f t="shared" si="71"/>
        <v>0</v>
      </c>
      <c r="V172" s="47">
        <f t="shared" si="71"/>
        <v>0</v>
      </c>
    </row>
    <row r="173" spans="1:25" x14ac:dyDescent="0.25">
      <c r="A173" s="105"/>
      <c r="B173" s="116" t="s">
        <v>145</v>
      </c>
      <c r="C173" s="28"/>
      <c r="D173" s="28"/>
      <c r="E173" s="119"/>
      <c r="F173" s="23" t="s">
        <v>1</v>
      </c>
      <c r="G173" s="48"/>
      <c r="H173" s="48"/>
      <c r="I173" s="29"/>
      <c r="J173" s="15"/>
      <c r="K173" s="29"/>
      <c r="L173" s="29"/>
      <c r="M173" s="29"/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</row>
    <row r="174" spans="1:25" ht="26.4" x14ac:dyDescent="0.25">
      <c r="A174" s="106"/>
      <c r="B174" s="117"/>
      <c r="C174" s="28"/>
      <c r="D174" s="28"/>
      <c r="E174" s="120"/>
      <c r="F174" s="23" t="s">
        <v>2</v>
      </c>
      <c r="G174" s="48"/>
      <c r="H174" s="48"/>
      <c r="I174" s="29"/>
      <c r="J174" s="15"/>
      <c r="K174" s="29"/>
      <c r="L174" s="29"/>
      <c r="M174" s="29"/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</row>
    <row r="175" spans="1:25" ht="26.4" x14ac:dyDescent="0.25">
      <c r="A175" s="106"/>
      <c r="B175" s="117"/>
      <c r="C175" s="28"/>
      <c r="D175" s="28"/>
      <c r="E175" s="120"/>
      <c r="F175" s="23" t="s">
        <v>146</v>
      </c>
      <c r="G175" s="48"/>
      <c r="H175" s="48"/>
      <c r="I175" s="29"/>
      <c r="J175" s="15"/>
      <c r="K175" s="29"/>
      <c r="L175" s="29"/>
      <c r="M175" s="29"/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</row>
    <row r="176" spans="1:25" ht="16.5" customHeight="1" x14ac:dyDescent="0.25">
      <c r="A176" s="106"/>
      <c r="B176" s="117"/>
      <c r="C176" s="28"/>
      <c r="D176" s="28"/>
      <c r="E176" s="120"/>
      <c r="F176" s="23" t="s">
        <v>3</v>
      </c>
      <c r="G176" s="48"/>
      <c r="H176" s="48"/>
      <c r="I176" s="29"/>
      <c r="J176" s="15"/>
      <c r="K176" s="29"/>
      <c r="L176" s="29"/>
      <c r="M176" s="29"/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</row>
    <row r="177" spans="1:22" ht="27.75" customHeight="1" x14ac:dyDescent="0.25">
      <c r="A177" s="107"/>
      <c r="B177" s="118"/>
      <c r="C177" s="28"/>
      <c r="D177" s="28"/>
      <c r="E177" s="121"/>
      <c r="F177" s="23" t="s">
        <v>147</v>
      </c>
      <c r="G177" s="48"/>
      <c r="H177" s="48"/>
      <c r="I177" s="29"/>
      <c r="J177" s="15"/>
      <c r="K177" s="29"/>
      <c r="L177" s="29"/>
      <c r="M177" s="29"/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</row>
    <row r="178" spans="1:22" ht="18" customHeight="1" x14ac:dyDescent="0.25">
      <c r="A178" s="113" t="s">
        <v>143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</row>
    <row r="179" spans="1:22" ht="3.75" hidden="1" customHeight="1" x14ac:dyDescent="0.25">
      <c r="A179" s="114" t="s">
        <v>8</v>
      </c>
      <c r="B179" s="115" t="s">
        <v>102</v>
      </c>
      <c r="C179" s="43" t="s">
        <v>80</v>
      </c>
      <c r="D179" s="43">
        <v>38</v>
      </c>
      <c r="E179" s="113" t="s">
        <v>11</v>
      </c>
      <c r="F179" s="30" t="s">
        <v>32</v>
      </c>
      <c r="G179" s="108">
        <v>3200000</v>
      </c>
      <c r="H179" s="41" t="e">
        <f t="shared" ref="H179:H199" si="72">SUM(I179:O179)</f>
        <v>#REF!</v>
      </c>
      <c r="I179" s="41">
        <v>0</v>
      </c>
      <c r="J179" s="15" t="e">
        <f>#REF!+K179+L179+#REF!+#REF!+#REF!</f>
        <v>#REF!</v>
      </c>
      <c r="K179" s="41">
        <v>0</v>
      </c>
      <c r="L179" s="41">
        <v>0</v>
      </c>
      <c r="M179" s="41"/>
      <c r="N179" s="41"/>
      <c r="O179" s="41"/>
      <c r="P179" s="41"/>
      <c r="Q179" s="43"/>
      <c r="R179" s="43"/>
      <c r="S179" s="43"/>
      <c r="T179" s="43"/>
      <c r="U179" s="43"/>
      <c r="V179" s="43"/>
    </row>
    <row r="180" spans="1:22" ht="15" hidden="1" x14ac:dyDescent="0.25">
      <c r="A180" s="114"/>
      <c r="B180" s="115"/>
      <c r="C180" s="43"/>
      <c r="D180" s="43"/>
      <c r="E180" s="113"/>
      <c r="F180" s="31" t="s">
        <v>33</v>
      </c>
      <c r="G180" s="108"/>
      <c r="H180" s="41" t="e">
        <f t="shared" si="72"/>
        <v>#REF!</v>
      </c>
      <c r="I180" s="41">
        <v>0</v>
      </c>
      <c r="J180" s="15" t="e">
        <f>#REF!+K180+L180+#REF!+#REF!+#REF!</f>
        <v>#REF!</v>
      </c>
      <c r="K180" s="41">
        <v>0</v>
      </c>
      <c r="L180" s="41">
        <v>0</v>
      </c>
      <c r="M180" s="41"/>
      <c r="N180" s="41"/>
      <c r="O180" s="41"/>
      <c r="P180" s="41"/>
      <c r="Q180" s="43"/>
      <c r="R180" s="43"/>
      <c r="S180" s="43"/>
      <c r="T180" s="43"/>
      <c r="U180" s="43"/>
      <c r="V180" s="43"/>
    </row>
    <row r="181" spans="1:22" ht="25.5" hidden="1" x14ac:dyDescent="0.25">
      <c r="A181" s="114"/>
      <c r="B181" s="115"/>
      <c r="C181" s="43"/>
      <c r="D181" s="43"/>
      <c r="E181" s="113"/>
      <c r="F181" s="31" t="s">
        <v>94</v>
      </c>
      <c r="G181" s="108"/>
      <c r="H181" s="41" t="e">
        <f t="shared" si="72"/>
        <v>#REF!</v>
      </c>
      <c r="I181" s="41">
        <v>0</v>
      </c>
      <c r="J181" s="15" t="e">
        <f>#REF!+K181+L181+#REF!+#REF!+#REF!</f>
        <v>#REF!</v>
      </c>
      <c r="K181" s="41">
        <v>0</v>
      </c>
      <c r="L181" s="41">
        <v>1200000</v>
      </c>
      <c r="M181" s="41"/>
      <c r="N181" s="41"/>
      <c r="O181" s="41"/>
      <c r="P181" s="41"/>
      <c r="Q181" s="43"/>
      <c r="R181" s="43"/>
      <c r="S181" s="43"/>
      <c r="T181" s="43"/>
      <c r="U181" s="43"/>
      <c r="V181" s="43"/>
    </row>
    <row r="182" spans="1:22" ht="15" hidden="1" x14ac:dyDescent="0.25">
      <c r="A182" s="114">
        <v>1</v>
      </c>
      <c r="B182" s="115" t="s">
        <v>103</v>
      </c>
      <c r="C182" s="43" t="s">
        <v>80</v>
      </c>
      <c r="D182" s="43">
        <v>38</v>
      </c>
      <c r="E182" s="113" t="s">
        <v>11</v>
      </c>
      <c r="F182" s="30" t="s">
        <v>32</v>
      </c>
      <c r="G182" s="108">
        <v>3200000</v>
      </c>
      <c r="H182" s="41" t="e">
        <f t="shared" si="72"/>
        <v>#REF!</v>
      </c>
      <c r="I182" s="41">
        <v>0</v>
      </c>
      <c r="J182" s="15" t="e">
        <f>#REF!+K182+L182+#REF!+#REF!+#REF!</f>
        <v>#REF!</v>
      </c>
      <c r="K182" s="41">
        <v>0</v>
      </c>
      <c r="L182" s="41">
        <v>0</v>
      </c>
      <c r="M182" s="41"/>
      <c r="N182" s="41"/>
      <c r="O182" s="41"/>
      <c r="P182" s="41"/>
      <c r="Q182" s="43"/>
      <c r="R182" s="43"/>
      <c r="S182" s="43"/>
      <c r="T182" s="43"/>
      <c r="U182" s="43"/>
      <c r="V182" s="43"/>
    </row>
    <row r="183" spans="1:22" ht="15" hidden="1" x14ac:dyDescent="0.25">
      <c r="A183" s="114"/>
      <c r="B183" s="115"/>
      <c r="C183" s="43"/>
      <c r="D183" s="43"/>
      <c r="E183" s="113"/>
      <c r="F183" s="31" t="s">
        <v>33</v>
      </c>
      <c r="G183" s="108"/>
      <c r="H183" s="41" t="e">
        <f t="shared" si="72"/>
        <v>#REF!</v>
      </c>
      <c r="I183" s="41">
        <v>0</v>
      </c>
      <c r="J183" s="15" t="e">
        <f>#REF!+K183+L183+#REF!+#REF!+#REF!</f>
        <v>#REF!</v>
      </c>
      <c r="K183" s="41">
        <v>0</v>
      </c>
      <c r="L183" s="41">
        <v>0</v>
      </c>
      <c r="M183" s="41"/>
      <c r="N183" s="41"/>
      <c r="O183" s="41"/>
      <c r="P183" s="41"/>
      <c r="Q183" s="43"/>
      <c r="R183" s="43"/>
      <c r="S183" s="43"/>
      <c r="T183" s="43"/>
      <c r="U183" s="43"/>
      <c r="V183" s="43"/>
    </row>
    <row r="184" spans="1:22" ht="25.5" hidden="1" x14ac:dyDescent="0.25">
      <c r="A184" s="114"/>
      <c r="B184" s="115"/>
      <c r="C184" s="43"/>
      <c r="D184" s="43"/>
      <c r="E184" s="113"/>
      <c r="F184" s="31" t="s">
        <v>94</v>
      </c>
      <c r="G184" s="108"/>
      <c r="H184" s="41" t="e">
        <f t="shared" si="72"/>
        <v>#REF!</v>
      </c>
      <c r="I184" s="41">
        <v>0</v>
      </c>
      <c r="J184" s="15" t="e">
        <f>#REF!+K184+L184+#REF!+#REF!+#REF!</f>
        <v>#REF!</v>
      </c>
      <c r="K184" s="41">
        <v>0</v>
      </c>
      <c r="L184" s="41">
        <f>400000+800000</f>
        <v>1200000</v>
      </c>
      <c r="M184" s="41"/>
      <c r="N184" s="41"/>
      <c r="O184" s="41"/>
      <c r="P184" s="41"/>
      <c r="Q184" s="43"/>
      <c r="R184" s="43"/>
      <c r="S184" s="43"/>
      <c r="T184" s="43"/>
      <c r="U184" s="43"/>
      <c r="V184" s="43"/>
    </row>
    <row r="185" spans="1:22" ht="15" hidden="1" x14ac:dyDescent="0.25">
      <c r="A185" s="114" t="s">
        <v>95</v>
      </c>
      <c r="B185" s="115" t="s">
        <v>104</v>
      </c>
      <c r="C185" s="43" t="s">
        <v>80</v>
      </c>
      <c r="D185" s="43">
        <v>38</v>
      </c>
      <c r="E185" s="113" t="s">
        <v>11</v>
      </c>
      <c r="F185" s="30" t="s">
        <v>32</v>
      </c>
      <c r="G185" s="108">
        <v>475000</v>
      </c>
      <c r="H185" s="41" t="e">
        <f t="shared" si="72"/>
        <v>#REF!</v>
      </c>
      <c r="I185" s="41">
        <v>349600</v>
      </c>
      <c r="J185" s="15" t="e">
        <f>#REF!+K185+L185+#REF!+#REF!+#REF!</f>
        <v>#REF!</v>
      </c>
      <c r="K185" s="41">
        <v>0</v>
      </c>
      <c r="L185" s="41">
        <v>0</v>
      </c>
      <c r="M185" s="41"/>
      <c r="N185" s="41"/>
      <c r="O185" s="41"/>
      <c r="P185" s="41"/>
      <c r="Q185" s="43"/>
      <c r="R185" s="43"/>
      <c r="S185" s="43"/>
      <c r="T185" s="43"/>
      <c r="U185" s="43"/>
      <c r="V185" s="43"/>
    </row>
    <row r="186" spans="1:22" ht="15" hidden="1" x14ac:dyDescent="0.25">
      <c r="A186" s="114"/>
      <c r="B186" s="115"/>
      <c r="C186" s="43"/>
      <c r="D186" s="43"/>
      <c r="E186" s="113"/>
      <c r="F186" s="31" t="s">
        <v>33</v>
      </c>
      <c r="G186" s="108"/>
      <c r="H186" s="41" t="e">
        <f t="shared" si="72"/>
        <v>#REF!</v>
      </c>
      <c r="I186" s="41">
        <v>0</v>
      </c>
      <c r="J186" s="15" t="e">
        <f>#REF!+K186+L186+#REF!+#REF!+#REF!</f>
        <v>#REF!</v>
      </c>
      <c r="K186" s="41">
        <v>0</v>
      </c>
      <c r="L186" s="41">
        <v>0</v>
      </c>
      <c r="M186" s="41"/>
      <c r="N186" s="41"/>
      <c r="O186" s="41"/>
      <c r="P186" s="41"/>
      <c r="Q186" s="43"/>
      <c r="R186" s="43"/>
      <c r="S186" s="43"/>
      <c r="T186" s="43"/>
      <c r="U186" s="43"/>
      <c r="V186" s="43"/>
    </row>
    <row r="187" spans="1:22" ht="25.5" hidden="1" x14ac:dyDescent="0.25">
      <c r="A187" s="114"/>
      <c r="B187" s="115"/>
      <c r="C187" s="43"/>
      <c r="D187" s="43"/>
      <c r="E187" s="113"/>
      <c r="F187" s="31" t="s">
        <v>94</v>
      </c>
      <c r="G187" s="108"/>
      <c r="H187" s="41" t="e">
        <f t="shared" si="72"/>
        <v>#REF!</v>
      </c>
      <c r="I187" s="41">
        <v>0</v>
      </c>
      <c r="J187" s="15" t="e">
        <f>#REF!+K187+L187+#REF!+#REF!+#REF!</f>
        <v>#REF!</v>
      </c>
      <c r="K187" s="41">
        <v>0</v>
      </c>
      <c r="L187" s="41">
        <v>0</v>
      </c>
      <c r="M187" s="41"/>
      <c r="N187" s="41"/>
      <c r="O187" s="41"/>
      <c r="P187" s="41"/>
      <c r="Q187" s="43"/>
      <c r="R187" s="43"/>
      <c r="S187" s="43"/>
      <c r="T187" s="43"/>
      <c r="U187" s="43"/>
      <c r="V187" s="43"/>
    </row>
    <row r="188" spans="1:22" ht="0.75" hidden="1" customHeight="1" x14ac:dyDescent="0.25">
      <c r="A188" s="114">
        <v>3</v>
      </c>
      <c r="B188" s="115" t="s">
        <v>105</v>
      </c>
      <c r="C188" s="43" t="s">
        <v>80</v>
      </c>
      <c r="D188" s="43">
        <f>SUM(D197:D209)</f>
        <v>55</v>
      </c>
      <c r="E188" s="113" t="s">
        <v>11</v>
      </c>
      <c r="F188" s="30" t="s">
        <v>32</v>
      </c>
      <c r="G188" s="108"/>
      <c r="H188" s="41" t="e">
        <f t="shared" si="72"/>
        <v>#REF!</v>
      </c>
      <c r="I188" s="41">
        <v>0</v>
      </c>
      <c r="J188" s="15" t="e">
        <f>#REF!+K188+L188+#REF!+#REF!+#REF!</f>
        <v>#REF!</v>
      </c>
      <c r="K188" s="41">
        <v>0</v>
      </c>
      <c r="L188" s="41">
        <v>0</v>
      </c>
      <c r="M188" s="41"/>
      <c r="N188" s="41"/>
      <c r="O188" s="41"/>
      <c r="P188" s="41"/>
      <c r="Q188" s="43"/>
      <c r="R188" s="43"/>
      <c r="S188" s="43"/>
      <c r="T188" s="43"/>
      <c r="U188" s="43"/>
      <c r="V188" s="43"/>
    </row>
    <row r="189" spans="1:22" ht="15" hidden="1" x14ac:dyDescent="0.25">
      <c r="A189" s="114"/>
      <c r="B189" s="115"/>
      <c r="C189" s="43"/>
      <c r="D189" s="43"/>
      <c r="E189" s="113"/>
      <c r="F189" s="31" t="s">
        <v>33</v>
      </c>
      <c r="G189" s="108"/>
      <c r="H189" s="41" t="e">
        <f t="shared" si="72"/>
        <v>#REF!</v>
      </c>
      <c r="I189" s="41">
        <v>525000</v>
      </c>
      <c r="J189" s="15" t="e">
        <f>#REF!+K189+L189+#REF!+#REF!+#REF!</f>
        <v>#REF!</v>
      </c>
      <c r="K189" s="41">
        <v>0</v>
      </c>
      <c r="L189" s="41">
        <v>0</v>
      </c>
      <c r="M189" s="41"/>
      <c r="N189" s="41"/>
      <c r="O189" s="41"/>
      <c r="P189" s="41"/>
      <c r="Q189" s="43"/>
      <c r="R189" s="43"/>
      <c r="S189" s="43"/>
      <c r="T189" s="43"/>
      <c r="U189" s="43"/>
      <c r="V189" s="43"/>
    </row>
    <row r="190" spans="1:22" ht="59.25" hidden="1" customHeight="1" x14ac:dyDescent="0.25">
      <c r="A190" s="114"/>
      <c r="B190" s="115"/>
      <c r="C190" s="43"/>
      <c r="D190" s="43"/>
      <c r="E190" s="113"/>
      <c r="F190" s="31" t="s">
        <v>94</v>
      </c>
      <c r="G190" s="108"/>
      <c r="H190" s="41" t="e">
        <f t="shared" si="72"/>
        <v>#REF!</v>
      </c>
      <c r="I190" s="41">
        <v>0</v>
      </c>
      <c r="J190" s="15" t="e">
        <f>#REF!+K190+L190+#REF!+#REF!+#REF!</f>
        <v>#REF!</v>
      </c>
      <c r="K190" s="41">
        <v>0</v>
      </c>
      <c r="L190" s="41">
        <v>0</v>
      </c>
      <c r="M190" s="41"/>
      <c r="N190" s="41"/>
      <c r="O190" s="41"/>
      <c r="P190" s="41"/>
      <c r="Q190" s="43"/>
      <c r="R190" s="43"/>
      <c r="S190" s="43"/>
      <c r="T190" s="43"/>
      <c r="U190" s="43"/>
      <c r="V190" s="43"/>
    </row>
    <row r="191" spans="1:22" ht="33.75" hidden="1" customHeight="1" x14ac:dyDescent="0.25">
      <c r="A191" s="45"/>
      <c r="B191" s="115" t="s">
        <v>106</v>
      </c>
      <c r="C191" s="43"/>
      <c r="D191" s="43"/>
      <c r="E191" s="113" t="s">
        <v>107</v>
      </c>
      <c r="F191" s="30" t="s">
        <v>32</v>
      </c>
      <c r="G191" s="108"/>
      <c r="H191" s="41" t="e">
        <f t="shared" si="72"/>
        <v>#REF!</v>
      </c>
      <c r="I191" s="41">
        <v>175000</v>
      </c>
      <c r="J191" s="15" t="e">
        <f>#REF!+K191+L191+#REF!+#REF!+#REF!</f>
        <v>#REF!</v>
      </c>
      <c r="K191" s="41">
        <v>0</v>
      </c>
      <c r="L191" s="41">
        <v>0</v>
      </c>
      <c r="M191" s="41"/>
      <c r="N191" s="41"/>
      <c r="O191" s="41"/>
      <c r="P191" s="41"/>
      <c r="Q191" s="43"/>
      <c r="R191" s="43"/>
      <c r="S191" s="43"/>
      <c r="T191" s="43"/>
      <c r="U191" s="43"/>
      <c r="V191" s="43"/>
    </row>
    <row r="192" spans="1:22" ht="30" hidden="1" customHeight="1" x14ac:dyDescent="0.25">
      <c r="A192" s="45" t="s">
        <v>108</v>
      </c>
      <c r="B192" s="115"/>
      <c r="C192" s="43"/>
      <c r="D192" s="43"/>
      <c r="E192" s="113"/>
      <c r="F192" s="31" t="s">
        <v>33</v>
      </c>
      <c r="G192" s="108"/>
      <c r="H192" s="41" t="e">
        <f t="shared" si="72"/>
        <v>#REF!</v>
      </c>
      <c r="I192" s="41">
        <v>175000</v>
      </c>
      <c r="J192" s="15" t="e">
        <f>#REF!+K192+L192+#REF!+#REF!+#REF!</f>
        <v>#REF!</v>
      </c>
      <c r="K192" s="41">
        <v>0</v>
      </c>
      <c r="L192" s="41">
        <v>0</v>
      </c>
      <c r="M192" s="41"/>
      <c r="N192" s="41"/>
      <c r="O192" s="41"/>
      <c r="P192" s="41"/>
      <c r="Q192" s="43"/>
      <c r="R192" s="43"/>
      <c r="S192" s="43"/>
      <c r="T192" s="43"/>
      <c r="U192" s="43"/>
      <c r="V192" s="43"/>
    </row>
    <row r="193" spans="1:22" ht="30" hidden="1" customHeight="1" x14ac:dyDescent="0.25">
      <c r="A193" s="45"/>
      <c r="B193" s="115"/>
      <c r="C193" s="43"/>
      <c r="D193" s="43"/>
      <c r="E193" s="113"/>
      <c r="F193" s="31" t="s">
        <v>94</v>
      </c>
      <c r="G193" s="108"/>
      <c r="H193" s="41" t="e">
        <f t="shared" si="72"/>
        <v>#REF!</v>
      </c>
      <c r="I193" s="41">
        <v>175000</v>
      </c>
      <c r="J193" s="15" t="e">
        <f>#REF!+K193+L193+#REF!+#REF!+#REF!</f>
        <v>#REF!</v>
      </c>
      <c r="K193" s="41">
        <v>0</v>
      </c>
      <c r="L193" s="41">
        <v>0</v>
      </c>
      <c r="M193" s="41"/>
      <c r="N193" s="41"/>
      <c r="O193" s="41"/>
      <c r="P193" s="41"/>
      <c r="Q193" s="43"/>
      <c r="R193" s="43"/>
      <c r="S193" s="43"/>
      <c r="T193" s="43"/>
      <c r="U193" s="43"/>
      <c r="V193" s="43"/>
    </row>
    <row r="194" spans="1:22" ht="18.75" hidden="1" customHeight="1" x14ac:dyDescent="0.25">
      <c r="A194" s="114" t="s">
        <v>109</v>
      </c>
      <c r="B194" s="115" t="s">
        <v>110</v>
      </c>
      <c r="C194" s="43"/>
      <c r="D194" s="43"/>
      <c r="E194" s="113" t="s">
        <v>107</v>
      </c>
      <c r="F194" s="30" t="s">
        <v>32</v>
      </c>
      <c r="G194" s="108"/>
      <c r="H194" s="41" t="e">
        <f t="shared" si="72"/>
        <v>#REF!</v>
      </c>
      <c r="I194" s="41">
        <v>175000</v>
      </c>
      <c r="J194" s="15" t="e">
        <f>#REF!+K194+L194+#REF!+#REF!+#REF!</f>
        <v>#REF!</v>
      </c>
      <c r="K194" s="41">
        <v>0</v>
      </c>
      <c r="L194" s="41">
        <v>0</v>
      </c>
      <c r="M194" s="41"/>
      <c r="N194" s="41"/>
      <c r="O194" s="41"/>
      <c r="P194" s="41"/>
      <c r="Q194" s="43"/>
      <c r="R194" s="43"/>
      <c r="S194" s="43"/>
      <c r="T194" s="43"/>
      <c r="U194" s="43"/>
      <c r="V194" s="43"/>
    </row>
    <row r="195" spans="1:22" ht="20.25" hidden="1" customHeight="1" x14ac:dyDescent="0.25">
      <c r="A195" s="114"/>
      <c r="B195" s="115"/>
      <c r="C195" s="43"/>
      <c r="D195" s="43"/>
      <c r="E195" s="113"/>
      <c r="F195" s="31" t="s">
        <v>33</v>
      </c>
      <c r="G195" s="108"/>
      <c r="H195" s="41" t="e">
        <f t="shared" si="72"/>
        <v>#REF!</v>
      </c>
      <c r="I195" s="41">
        <v>175000</v>
      </c>
      <c r="J195" s="15" t="e">
        <f>#REF!+K195+L195+#REF!+#REF!+#REF!</f>
        <v>#REF!</v>
      </c>
      <c r="K195" s="41">
        <v>0</v>
      </c>
      <c r="L195" s="41">
        <v>0</v>
      </c>
      <c r="M195" s="41"/>
      <c r="N195" s="41"/>
      <c r="O195" s="41"/>
      <c r="P195" s="41"/>
      <c r="Q195" s="43"/>
      <c r="R195" s="43"/>
      <c r="S195" s="43"/>
      <c r="T195" s="43"/>
      <c r="U195" s="43"/>
      <c r="V195" s="43"/>
    </row>
    <row r="196" spans="1:22" ht="22.5" hidden="1" customHeight="1" x14ac:dyDescent="0.25">
      <c r="A196" s="114"/>
      <c r="B196" s="115"/>
      <c r="C196" s="43"/>
      <c r="D196" s="43"/>
      <c r="E196" s="113"/>
      <c r="F196" s="31" t="s">
        <v>94</v>
      </c>
      <c r="G196" s="108"/>
      <c r="H196" s="41" t="e">
        <f t="shared" si="72"/>
        <v>#REF!</v>
      </c>
      <c r="I196" s="41">
        <v>175000</v>
      </c>
      <c r="J196" s="15" t="e">
        <f>#REF!+K196+L196+#REF!+#REF!+#REF!</f>
        <v>#REF!</v>
      </c>
      <c r="K196" s="41">
        <v>0</v>
      </c>
      <c r="L196" s="41">
        <v>0</v>
      </c>
      <c r="M196" s="41"/>
      <c r="N196" s="41"/>
      <c r="O196" s="41"/>
      <c r="P196" s="41"/>
      <c r="Q196" s="43"/>
      <c r="R196" s="43"/>
      <c r="S196" s="43"/>
      <c r="T196" s="43"/>
      <c r="U196" s="43"/>
      <c r="V196" s="43"/>
    </row>
    <row r="197" spans="1:22" ht="15" hidden="1" x14ac:dyDescent="0.25">
      <c r="A197" s="114" t="s">
        <v>90</v>
      </c>
      <c r="B197" s="115" t="s">
        <v>111</v>
      </c>
      <c r="C197" s="43" t="s">
        <v>80</v>
      </c>
      <c r="D197" s="43">
        <f>SUM(D200:D212)</f>
        <v>31</v>
      </c>
      <c r="E197" s="113" t="s">
        <v>11</v>
      </c>
      <c r="F197" s="30" t="s">
        <v>32</v>
      </c>
      <c r="G197" s="108"/>
      <c r="H197" s="41" t="e">
        <f t="shared" si="72"/>
        <v>#REF!</v>
      </c>
      <c r="I197" s="41">
        <v>0</v>
      </c>
      <c r="J197" s="15" t="e">
        <f>#REF!+K197+L197+#REF!+#REF!+#REF!</f>
        <v>#REF!</v>
      </c>
      <c r="K197" s="41">
        <v>0</v>
      </c>
      <c r="L197" s="41">
        <v>0</v>
      </c>
      <c r="M197" s="41"/>
      <c r="N197" s="41"/>
      <c r="O197" s="41"/>
      <c r="P197" s="41"/>
      <c r="Q197" s="43"/>
      <c r="R197" s="43"/>
      <c r="S197" s="43"/>
      <c r="T197" s="43"/>
      <c r="U197" s="43"/>
      <c r="V197" s="43"/>
    </row>
    <row r="198" spans="1:22" ht="3" hidden="1" customHeight="1" x14ac:dyDescent="0.25">
      <c r="A198" s="114"/>
      <c r="B198" s="115"/>
      <c r="C198" s="43"/>
      <c r="D198" s="43"/>
      <c r="E198" s="113"/>
      <c r="F198" s="31" t="s">
        <v>33</v>
      </c>
      <c r="G198" s="108"/>
      <c r="H198" s="41" t="e">
        <f t="shared" si="72"/>
        <v>#REF!</v>
      </c>
      <c r="I198" s="41">
        <v>525000</v>
      </c>
      <c r="J198" s="15" t="e">
        <f>#REF!+K198+L198+#REF!+#REF!+#REF!</f>
        <v>#REF!</v>
      </c>
      <c r="K198" s="41">
        <v>0</v>
      </c>
      <c r="L198" s="41">
        <v>0</v>
      </c>
      <c r="M198" s="41"/>
      <c r="N198" s="41"/>
      <c r="O198" s="41"/>
      <c r="P198" s="41"/>
      <c r="Q198" s="43"/>
      <c r="R198" s="43"/>
      <c r="S198" s="43"/>
      <c r="T198" s="43"/>
      <c r="U198" s="43"/>
      <c r="V198" s="43"/>
    </row>
    <row r="199" spans="1:22" ht="25.5" hidden="1" x14ac:dyDescent="0.25">
      <c r="A199" s="114"/>
      <c r="B199" s="115"/>
      <c r="C199" s="43"/>
      <c r="D199" s="43"/>
      <c r="E199" s="113"/>
      <c r="F199" s="31" t="s">
        <v>94</v>
      </c>
      <c r="G199" s="108"/>
      <c r="H199" s="41" t="e">
        <f t="shared" si="72"/>
        <v>#REF!</v>
      </c>
      <c r="I199" s="41">
        <v>0</v>
      </c>
      <c r="J199" s="15" t="e">
        <f>#REF!+K199+L199+#REF!+#REF!+#REF!</f>
        <v>#REF!</v>
      </c>
      <c r="K199" s="41">
        <v>0</v>
      </c>
      <c r="L199" s="41">
        <v>0</v>
      </c>
      <c r="M199" s="41"/>
      <c r="N199" s="41"/>
      <c r="O199" s="41"/>
      <c r="P199" s="41"/>
      <c r="Q199" s="43"/>
      <c r="R199" s="43"/>
      <c r="S199" s="43"/>
      <c r="T199" s="43"/>
      <c r="U199" s="43"/>
      <c r="V199" s="43"/>
    </row>
    <row r="200" spans="1:22" ht="15" hidden="1" x14ac:dyDescent="0.25">
      <c r="A200" s="157" t="s">
        <v>112</v>
      </c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70"/>
      <c r="Q200" s="43"/>
      <c r="R200" s="43"/>
      <c r="S200" s="43"/>
      <c r="T200" s="43"/>
      <c r="U200" s="43"/>
      <c r="V200" s="43"/>
    </row>
    <row r="201" spans="1:22" ht="15" hidden="1" x14ac:dyDescent="0.25">
      <c r="A201" s="114">
        <v>1</v>
      </c>
      <c r="B201" s="115" t="s">
        <v>113</v>
      </c>
      <c r="C201" s="43" t="s">
        <v>114</v>
      </c>
      <c r="D201" s="43">
        <v>8</v>
      </c>
      <c r="E201" s="113" t="s">
        <v>11</v>
      </c>
      <c r="F201" s="30" t="s">
        <v>32</v>
      </c>
      <c r="G201" s="108">
        <v>3100000</v>
      </c>
      <c r="H201" s="41" t="e">
        <f t="shared" ref="H201:H212" si="73">SUM(I201:O201)</f>
        <v>#REF!</v>
      </c>
      <c r="I201" s="41">
        <v>0</v>
      </c>
      <c r="J201" s="15" t="e">
        <f>#REF!+K201+L201+#REF!+#REF!+#REF!</f>
        <v>#REF!</v>
      </c>
      <c r="K201" s="41">
        <v>0</v>
      </c>
      <c r="L201" s="41">
        <v>0</v>
      </c>
      <c r="M201" s="41"/>
      <c r="N201" s="41"/>
      <c r="O201" s="41"/>
      <c r="P201" s="41"/>
      <c r="Q201" s="43"/>
      <c r="R201" s="43"/>
      <c r="S201" s="43"/>
      <c r="T201" s="43"/>
      <c r="U201" s="43"/>
      <c r="V201" s="43"/>
    </row>
    <row r="202" spans="1:22" ht="15" hidden="1" x14ac:dyDescent="0.25">
      <c r="A202" s="114"/>
      <c r="B202" s="115"/>
      <c r="C202" s="43"/>
      <c r="D202" s="43"/>
      <c r="E202" s="113"/>
      <c r="F202" s="31" t="s">
        <v>33</v>
      </c>
      <c r="G202" s="108"/>
      <c r="H202" s="41" t="e">
        <f t="shared" si="73"/>
        <v>#REF!</v>
      </c>
      <c r="I202" s="41">
        <v>0</v>
      </c>
      <c r="J202" s="15" t="e">
        <f>#REF!+K202+L202+#REF!+#REF!+#REF!</f>
        <v>#REF!</v>
      </c>
      <c r="K202" s="41">
        <v>0</v>
      </c>
      <c r="L202" s="41">
        <v>0</v>
      </c>
      <c r="M202" s="41"/>
      <c r="N202" s="41"/>
      <c r="O202" s="41"/>
      <c r="P202" s="41"/>
      <c r="Q202" s="43"/>
      <c r="R202" s="43"/>
      <c r="S202" s="43"/>
      <c r="T202" s="43"/>
      <c r="U202" s="43"/>
      <c r="V202" s="43"/>
    </row>
    <row r="203" spans="1:22" ht="25.5" hidden="1" x14ac:dyDescent="0.25">
      <c r="A203" s="114"/>
      <c r="B203" s="115"/>
      <c r="C203" s="43"/>
      <c r="D203" s="43"/>
      <c r="E203" s="113"/>
      <c r="F203" s="31" t="s">
        <v>94</v>
      </c>
      <c r="G203" s="108"/>
      <c r="H203" s="41" t="e">
        <f t="shared" si="73"/>
        <v>#REF!</v>
      </c>
      <c r="I203" s="41">
        <v>0</v>
      </c>
      <c r="J203" s="15" t="e">
        <f>#REF!+K203+L203+#REF!+#REF!+#REF!</f>
        <v>#REF!</v>
      </c>
      <c r="K203" s="41">
        <f t="shared" ref="K203" si="74">SUM(K201:K202)</f>
        <v>0</v>
      </c>
      <c r="L203" s="41">
        <v>0</v>
      </c>
      <c r="M203" s="41"/>
      <c r="N203" s="41"/>
      <c r="O203" s="41"/>
      <c r="P203" s="41"/>
      <c r="Q203" s="43"/>
      <c r="R203" s="43"/>
      <c r="S203" s="43"/>
      <c r="T203" s="43"/>
      <c r="U203" s="43"/>
      <c r="V203" s="43"/>
    </row>
    <row r="204" spans="1:22" ht="15" hidden="1" x14ac:dyDescent="0.25">
      <c r="A204" s="114" t="s">
        <v>95</v>
      </c>
      <c r="B204" s="115" t="s">
        <v>115</v>
      </c>
      <c r="C204" s="43" t="s">
        <v>80</v>
      </c>
      <c r="D204" s="43">
        <v>8</v>
      </c>
      <c r="E204" s="113" t="s">
        <v>11</v>
      </c>
      <c r="F204" s="30" t="s">
        <v>32</v>
      </c>
      <c r="G204" s="108">
        <v>74426800</v>
      </c>
      <c r="H204" s="41" t="e">
        <f t="shared" si="73"/>
        <v>#REF!</v>
      </c>
      <c r="I204" s="41">
        <v>0</v>
      </c>
      <c r="J204" s="15" t="e">
        <f>#REF!+K204+L204+#REF!+#REF!+#REF!</f>
        <v>#REF!</v>
      </c>
      <c r="K204" s="41">
        <v>0</v>
      </c>
      <c r="L204" s="41">
        <v>0</v>
      </c>
      <c r="M204" s="41"/>
      <c r="N204" s="41"/>
      <c r="O204" s="41"/>
      <c r="P204" s="41"/>
      <c r="Q204" s="43"/>
      <c r="R204" s="43"/>
      <c r="S204" s="43"/>
      <c r="T204" s="43"/>
      <c r="U204" s="43"/>
      <c r="V204" s="43"/>
    </row>
    <row r="205" spans="1:22" ht="15" hidden="1" x14ac:dyDescent="0.25">
      <c r="A205" s="114"/>
      <c r="B205" s="115"/>
      <c r="C205" s="43"/>
      <c r="D205" s="43"/>
      <c r="E205" s="113"/>
      <c r="F205" s="31" t="s">
        <v>33</v>
      </c>
      <c r="G205" s="108"/>
      <c r="H205" s="41" t="e">
        <f t="shared" si="73"/>
        <v>#REF!</v>
      </c>
      <c r="I205" s="41">
        <v>0</v>
      </c>
      <c r="J205" s="15" t="e">
        <f>#REF!+K205+L205+#REF!+#REF!+#REF!</f>
        <v>#REF!</v>
      </c>
      <c r="K205" s="41">
        <v>0</v>
      </c>
      <c r="L205" s="41">
        <v>0</v>
      </c>
      <c r="M205" s="41"/>
      <c r="N205" s="41"/>
      <c r="O205" s="41"/>
      <c r="P205" s="41"/>
      <c r="Q205" s="43"/>
      <c r="R205" s="43"/>
      <c r="S205" s="43"/>
      <c r="T205" s="43"/>
      <c r="U205" s="43"/>
      <c r="V205" s="43"/>
    </row>
    <row r="206" spans="1:22" ht="27.75" hidden="1" customHeight="1" x14ac:dyDescent="0.25">
      <c r="A206" s="114"/>
      <c r="B206" s="115"/>
      <c r="C206" s="43"/>
      <c r="D206" s="43"/>
      <c r="E206" s="113"/>
      <c r="F206" s="31" t="s">
        <v>94</v>
      </c>
      <c r="G206" s="108"/>
      <c r="H206" s="41" t="e">
        <f t="shared" si="73"/>
        <v>#REF!</v>
      </c>
      <c r="I206" s="41">
        <f t="shared" ref="I206:K206" si="75">SUM(I204:I205)</f>
        <v>0</v>
      </c>
      <c r="J206" s="15" t="e">
        <f>#REF!+K206+L206+#REF!+#REF!+#REF!</f>
        <v>#REF!</v>
      </c>
      <c r="K206" s="41">
        <f t="shared" si="75"/>
        <v>0</v>
      </c>
      <c r="L206" s="41">
        <v>0</v>
      </c>
      <c r="M206" s="41"/>
      <c r="N206" s="41"/>
      <c r="O206" s="41"/>
      <c r="P206" s="41"/>
      <c r="Q206" s="43"/>
      <c r="R206" s="43"/>
      <c r="S206" s="43"/>
      <c r="T206" s="43"/>
      <c r="U206" s="43"/>
      <c r="V206" s="43"/>
    </row>
    <row r="207" spans="1:22" ht="8.25" hidden="1" customHeight="1" x14ac:dyDescent="0.25">
      <c r="A207" s="114" t="s">
        <v>116</v>
      </c>
      <c r="B207" s="115" t="s">
        <v>117</v>
      </c>
      <c r="C207" s="43" t="s">
        <v>80</v>
      </c>
      <c r="D207" s="43">
        <v>8</v>
      </c>
      <c r="E207" s="113" t="s">
        <v>11</v>
      </c>
      <c r="F207" s="30" t="s">
        <v>32</v>
      </c>
      <c r="G207" s="108">
        <v>10000000</v>
      </c>
      <c r="H207" s="41" t="e">
        <f t="shared" si="73"/>
        <v>#REF!</v>
      </c>
      <c r="I207" s="41">
        <v>0</v>
      </c>
      <c r="J207" s="15" t="e">
        <f>#REF!+K207+L207+#REF!+#REF!+#REF!</f>
        <v>#REF!</v>
      </c>
      <c r="K207" s="41">
        <v>0</v>
      </c>
      <c r="L207" s="41">
        <v>0</v>
      </c>
      <c r="M207" s="41"/>
      <c r="N207" s="41"/>
      <c r="O207" s="41"/>
      <c r="P207" s="41"/>
      <c r="Q207" s="43"/>
      <c r="R207" s="43"/>
      <c r="S207" s="43"/>
      <c r="T207" s="43"/>
      <c r="U207" s="43"/>
      <c r="V207" s="43"/>
    </row>
    <row r="208" spans="1:22" ht="15" hidden="1" x14ac:dyDescent="0.25">
      <c r="A208" s="114"/>
      <c r="B208" s="115"/>
      <c r="C208" s="43"/>
      <c r="D208" s="43"/>
      <c r="E208" s="113"/>
      <c r="F208" s="31" t="s">
        <v>33</v>
      </c>
      <c r="G208" s="108"/>
      <c r="H208" s="41" t="e">
        <f t="shared" si="73"/>
        <v>#REF!</v>
      </c>
      <c r="I208" s="41">
        <v>0</v>
      </c>
      <c r="J208" s="15" t="e">
        <f>#REF!+K208+L208+#REF!+#REF!+#REF!</f>
        <v>#REF!</v>
      </c>
      <c r="K208" s="41">
        <v>0</v>
      </c>
      <c r="L208" s="41">
        <v>0</v>
      </c>
      <c r="M208" s="41"/>
      <c r="N208" s="41"/>
      <c r="O208" s="41"/>
      <c r="P208" s="41"/>
      <c r="Q208" s="43"/>
      <c r="R208" s="43"/>
      <c r="S208" s="43"/>
      <c r="T208" s="43"/>
      <c r="U208" s="43"/>
      <c r="V208" s="43"/>
    </row>
    <row r="209" spans="1:22" ht="25.5" hidden="1" x14ac:dyDescent="0.25">
      <c r="A209" s="114"/>
      <c r="B209" s="115"/>
      <c r="C209" s="43"/>
      <c r="D209" s="43"/>
      <c r="E209" s="113"/>
      <c r="F209" s="31" t="s">
        <v>94</v>
      </c>
      <c r="G209" s="108"/>
      <c r="H209" s="41" t="e">
        <f t="shared" si="73"/>
        <v>#REF!</v>
      </c>
      <c r="I209" s="41">
        <f t="shared" ref="I209" si="76">SUM(I207:I208)</f>
        <v>0</v>
      </c>
      <c r="J209" s="15" t="e">
        <f>#REF!+K209+L209+#REF!+#REF!+#REF!</f>
        <v>#REF!</v>
      </c>
      <c r="K209" s="41">
        <v>0</v>
      </c>
      <c r="L209" s="41">
        <v>0</v>
      </c>
      <c r="M209" s="41"/>
      <c r="N209" s="41"/>
      <c r="O209" s="41"/>
      <c r="P209" s="41"/>
      <c r="Q209" s="43"/>
      <c r="R209" s="43"/>
      <c r="S209" s="43"/>
      <c r="T209" s="43"/>
      <c r="U209" s="43"/>
      <c r="V209" s="43"/>
    </row>
    <row r="210" spans="1:22" ht="15" hidden="1" x14ac:dyDescent="0.25">
      <c r="A210" s="114" t="s">
        <v>108</v>
      </c>
      <c r="B210" s="115" t="s">
        <v>118</v>
      </c>
      <c r="C210" s="43" t="s">
        <v>80</v>
      </c>
      <c r="D210" s="43">
        <v>7</v>
      </c>
      <c r="E210" s="113" t="s">
        <v>11</v>
      </c>
      <c r="F210" s="30" t="s">
        <v>32</v>
      </c>
      <c r="G210" s="108">
        <v>0</v>
      </c>
      <c r="H210" s="41" t="e">
        <f t="shared" si="73"/>
        <v>#REF!</v>
      </c>
      <c r="I210" s="41">
        <v>0</v>
      </c>
      <c r="J210" s="15" t="e">
        <f>#REF!+K210+L210+#REF!+#REF!+#REF!</f>
        <v>#REF!</v>
      </c>
      <c r="K210" s="41">
        <v>0</v>
      </c>
      <c r="L210" s="41">
        <v>0</v>
      </c>
      <c r="M210" s="41"/>
      <c r="N210" s="41"/>
      <c r="O210" s="41"/>
      <c r="P210" s="41"/>
      <c r="Q210" s="43"/>
      <c r="R210" s="43"/>
      <c r="S210" s="43"/>
      <c r="T210" s="43"/>
      <c r="U210" s="43"/>
      <c r="V210" s="43"/>
    </row>
    <row r="211" spans="1:22" ht="15" hidden="1" x14ac:dyDescent="0.25">
      <c r="A211" s="114"/>
      <c r="B211" s="115"/>
      <c r="C211" s="43"/>
      <c r="D211" s="43"/>
      <c r="E211" s="113"/>
      <c r="F211" s="31" t="s">
        <v>33</v>
      </c>
      <c r="G211" s="108"/>
      <c r="H211" s="41" t="e">
        <f t="shared" si="73"/>
        <v>#REF!</v>
      </c>
      <c r="I211" s="41">
        <v>0</v>
      </c>
      <c r="J211" s="15" t="e">
        <f>#REF!+K211+L211+#REF!+#REF!+#REF!</f>
        <v>#REF!</v>
      </c>
      <c r="K211" s="41">
        <v>0</v>
      </c>
      <c r="L211" s="41">
        <v>0</v>
      </c>
      <c r="M211" s="41"/>
      <c r="N211" s="41"/>
      <c r="O211" s="41"/>
      <c r="P211" s="41"/>
      <c r="Q211" s="43"/>
      <c r="R211" s="43"/>
      <c r="S211" s="43"/>
      <c r="T211" s="43"/>
      <c r="U211" s="43"/>
      <c r="V211" s="43"/>
    </row>
    <row r="212" spans="1:22" ht="25.5" hidden="1" x14ac:dyDescent="0.25">
      <c r="A212" s="114"/>
      <c r="B212" s="115"/>
      <c r="C212" s="43"/>
      <c r="D212" s="43"/>
      <c r="E212" s="113"/>
      <c r="F212" s="31" t="s">
        <v>94</v>
      </c>
      <c r="G212" s="108"/>
      <c r="H212" s="41" t="e">
        <f t="shared" si="73"/>
        <v>#REF!</v>
      </c>
      <c r="I212" s="41">
        <f t="shared" ref="I212:K212" si="77">SUM(I210:I211)</f>
        <v>0</v>
      </c>
      <c r="J212" s="15" t="e">
        <f>#REF!+K212+L212+#REF!+#REF!+#REF!</f>
        <v>#REF!</v>
      </c>
      <c r="K212" s="41">
        <f t="shared" si="77"/>
        <v>0</v>
      </c>
      <c r="L212" s="41">
        <v>0</v>
      </c>
      <c r="M212" s="41"/>
      <c r="N212" s="41"/>
      <c r="O212" s="41"/>
      <c r="P212" s="41"/>
      <c r="Q212" s="43"/>
      <c r="R212" s="43"/>
      <c r="S212" s="43"/>
      <c r="T212" s="43"/>
      <c r="U212" s="43"/>
      <c r="V212" s="43"/>
    </row>
    <row r="213" spans="1:22" ht="15" hidden="1" x14ac:dyDescent="0.25">
      <c r="A213" s="157" t="s">
        <v>119</v>
      </c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70"/>
      <c r="Q213" s="43"/>
      <c r="R213" s="43"/>
      <c r="S213" s="43"/>
      <c r="T213" s="43"/>
      <c r="U213" s="43"/>
      <c r="V213" s="43"/>
    </row>
    <row r="214" spans="1:22" ht="15" hidden="1" x14ac:dyDescent="0.25">
      <c r="A214" s="114" t="s">
        <v>120</v>
      </c>
      <c r="B214" s="115" t="s">
        <v>121</v>
      </c>
      <c r="C214" s="43" t="s">
        <v>114</v>
      </c>
      <c r="D214" s="43">
        <v>1</v>
      </c>
      <c r="E214" s="113" t="s">
        <v>11</v>
      </c>
      <c r="F214" s="30" t="s">
        <v>32</v>
      </c>
      <c r="G214" s="108">
        <v>1800000</v>
      </c>
      <c r="H214" s="41" t="e">
        <f t="shared" ref="H214:H219" si="78">SUM(I214:O214)</f>
        <v>#REF!</v>
      </c>
      <c r="I214" s="41">
        <v>0</v>
      </c>
      <c r="J214" s="15" t="e">
        <f>#REF!+K214+L214+#REF!+#REF!+#REF!</f>
        <v>#REF!</v>
      </c>
      <c r="K214" s="41">
        <v>0</v>
      </c>
      <c r="L214" s="41">
        <v>0</v>
      </c>
      <c r="M214" s="41"/>
      <c r="N214" s="41"/>
      <c r="O214" s="41"/>
      <c r="P214" s="41"/>
      <c r="Q214" s="43"/>
      <c r="R214" s="43"/>
      <c r="S214" s="43"/>
      <c r="T214" s="43"/>
      <c r="U214" s="43"/>
      <c r="V214" s="43"/>
    </row>
    <row r="215" spans="1:22" ht="15" hidden="1" x14ac:dyDescent="0.25">
      <c r="A215" s="114"/>
      <c r="B215" s="115"/>
      <c r="C215" s="43"/>
      <c r="D215" s="43"/>
      <c r="E215" s="113"/>
      <c r="F215" s="31" t="s">
        <v>33</v>
      </c>
      <c r="G215" s="108"/>
      <c r="H215" s="41" t="e">
        <f t="shared" si="78"/>
        <v>#REF!</v>
      </c>
      <c r="I215" s="41">
        <v>0</v>
      </c>
      <c r="J215" s="15" t="e">
        <f>#REF!+K215+L215+#REF!+#REF!+#REF!</f>
        <v>#REF!</v>
      </c>
      <c r="K215" s="41">
        <v>0</v>
      </c>
      <c r="L215" s="41">
        <v>0</v>
      </c>
      <c r="M215" s="41"/>
      <c r="N215" s="41"/>
      <c r="O215" s="41"/>
      <c r="P215" s="41"/>
      <c r="Q215" s="43"/>
      <c r="R215" s="43"/>
      <c r="S215" s="43"/>
      <c r="T215" s="43"/>
      <c r="U215" s="43"/>
      <c r="V215" s="43"/>
    </row>
    <row r="216" spans="1:22" ht="25.5" hidden="1" x14ac:dyDescent="0.25">
      <c r="A216" s="114"/>
      <c r="B216" s="115"/>
      <c r="C216" s="43"/>
      <c r="D216" s="43"/>
      <c r="E216" s="113"/>
      <c r="F216" s="31" t="s">
        <v>94</v>
      </c>
      <c r="G216" s="108"/>
      <c r="H216" s="41" t="e">
        <f t="shared" si="78"/>
        <v>#REF!</v>
      </c>
      <c r="I216" s="41">
        <v>0</v>
      </c>
      <c r="J216" s="15" t="e">
        <f>#REF!+K216+L216+#REF!+#REF!+#REF!</f>
        <v>#REF!</v>
      </c>
      <c r="K216" s="41">
        <v>0</v>
      </c>
      <c r="L216" s="41">
        <v>0</v>
      </c>
      <c r="M216" s="41"/>
      <c r="N216" s="41"/>
      <c r="O216" s="41"/>
      <c r="P216" s="41"/>
      <c r="Q216" s="43"/>
      <c r="R216" s="43"/>
      <c r="S216" s="43"/>
      <c r="T216" s="43"/>
      <c r="U216" s="43"/>
      <c r="V216" s="43"/>
    </row>
    <row r="217" spans="1:22" ht="15" hidden="1" x14ac:dyDescent="0.25">
      <c r="A217" s="114" t="s">
        <v>95</v>
      </c>
      <c r="B217" s="115" t="s">
        <v>122</v>
      </c>
      <c r="C217" s="43" t="s">
        <v>80</v>
      </c>
      <c r="D217" s="43">
        <v>6</v>
      </c>
      <c r="E217" s="113" t="s">
        <v>11</v>
      </c>
      <c r="F217" s="30" t="s">
        <v>32</v>
      </c>
      <c r="G217" s="108">
        <v>1400000</v>
      </c>
      <c r="H217" s="41" t="e">
        <f t="shared" si="78"/>
        <v>#REF!</v>
      </c>
      <c r="I217" s="41">
        <v>0</v>
      </c>
      <c r="J217" s="15" t="e">
        <f>#REF!+K217+L217+#REF!+#REF!+#REF!</f>
        <v>#REF!</v>
      </c>
      <c r="K217" s="41">
        <v>0</v>
      </c>
      <c r="L217" s="41">
        <v>0</v>
      </c>
      <c r="M217" s="41"/>
      <c r="N217" s="41"/>
      <c r="O217" s="41"/>
      <c r="P217" s="41"/>
      <c r="Q217" s="43"/>
      <c r="R217" s="43"/>
      <c r="S217" s="43"/>
      <c r="T217" s="43"/>
      <c r="U217" s="43"/>
      <c r="V217" s="43"/>
    </row>
    <row r="218" spans="1:22" ht="15" hidden="1" x14ac:dyDescent="0.25">
      <c r="A218" s="114"/>
      <c r="B218" s="115"/>
      <c r="C218" s="43"/>
      <c r="D218" s="43"/>
      <c r="E218" s="113"/>
      <c r="F218" s="31" t="s">
        <v>33</v>
      </c>
      <c r="G218" s="108"/>
      <c r="H218" s="41" t="e">
        <f t="shared" si="78"/>
        <v>#REF!</v>
      </c>
      <c r="I218" s="41">
        <v>0</v>
      </c>
      <c r="J218" s="15" t="e">
        <f>#REF!+K218+L218+#REF!+#REF!+#REF!</f>
        <v>#REF!</v>
      </c>
      <c r="K218" s="41">
        <v>0</v>
      </c>
      <c r="L218" s="41">
        <v>0</v>
      </c>
      <c r="M218" s="41"/>
      <c r="N218" s="41"/>
      <c r="O218" s="41"/>
      <c r="P218" s="41"/>
      <c r="Q218" s="43"/>
      <c r="R218" s="43"/>
      <c r="S218" s="43"/>
      <c r="T218" s="43"/>
      <c r="U218" s="43"/>
      <c r="V218" s="43"/>
    </row>
    <row r="219" spans="1:22" ht="25.5" hidden="1" x14ac:dyDescent="0.25">
      <c r="A219" s="114"/>
      <c r="B219" s="115"/>
      <c r="C219" s="43"/>
      <c r="D219" s="43"/>
      <c r="E219" s="113"/>
      <c r="F219" s="31" t="s">
        <v>94</v>
      </c>
      <c r="G219" s="108"/>
      <c r="H219" s="41" t="e">
        <f t="shared" si="78"/>
        <v>#REF!</v>
      </c>
      <c r="I219" s="41">
        <v>0</v>
      </c>
      <c r="J219" s="15" t="e">
        <f>#REF!+K219+L219+#REF!+#REF!+#REF!</f>
        <v>#REF!</v>
      </c>
      <c r="K219" s="41">
        <v>0</v>
      </c>
      <c r="L219" s="41">
        <v>0</v>
      </c>
      <c r="M219" s="41"/>
      <c r="N219" s="41"/>
      <c r="O219" s="41"/>
      <c r="P219" s="41"/>
      <c r="Q219" s="43"/>
      <c r="R219" s="43"/>
      <c r="S219" s="43"/>
      <c r="T219" s="43"/>
      <c r="U219" s="43"/>
      <c r="V219" s="43"/>
    </row>
    <row r="220" spans="1:22" ht="30.75" hidden="1" customHeight="1" x14ac:dyDescent="0.25">
      <c r="A220" s="114" t="s">
        <v>123</v>
      </c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45"/>
      <c r="Q220" s="43"/>
      <c r="R220" s="43"/>
      <c r="S220" s="43"/>
      <c r="T220" s="43"/>
      <c r="U220" s="43"/>
      <c r="V220" s="43"/>
    </row>
    <row r="221" spans="1:22" ht="15" hidden="1" x14ac:dyDescent="0.25">
      <c r="A221" s="114" t="s">
        <v>120</v>
      </c>
      <c r="B221" s="115" t="s">
        <v>124</v>
      </c>
      <c r="C221" s="43"/>
      <c r="D221" s="43"/>
      <c r="E221" s="113" t="s">
        <v>11</v>
      </c>
      <c r="F221" s="30" t="s">
        <v>32</v>
      </c>
      <c r="G221" s="108">
        <v>0</v>
      </c>
      <c r="H221" s="41" t="e">
        <f t="shared" ref="H221:H234" si="79">SUM(I221:O221)</f>
        <v>#REF!</v>
      </c>
      <c r="I221" s="41">
        <v>87400</v>
      </c>
      <c r="J221" s="15" t="e">
        <f>#REF!+K221+L221+#REF!+#REF!+#REF!</f>
        <v>#REF!</v>
      </c>
      <c r="K221" s="41">
        <v>0</v>
      </c>
      <c r="L221" s="41">
        <v>0</v>
      </c>
      <c r="M221" s="41"/>
      <c r="N221" s="41"/>
      <c r="O221" s="41"/>
      <c r="P221" s="41"/>
      <c r="Q221" s="43"/>
      <c r="R221" s="43"/>
      <c r="S221" s="43"/>
      <c r="T221" s="43"/>
      <c r="U221" s="43"/>
      <c r="V221" s="43"/>
    </row>
    <row r="222" spans="1:22" ht="15" hidden="1" x14ac:dyDescent="0.25">
      <c r="A222" s="114"/>
      <c r="B222" s="115"/>
      <c r="C222" s="43"/>
      <c r="D222" s="43"/>
      <c r="E222" s="113"/>
      <c r="F222" s="31" t="s">
        <v>33</v>
      </c>
      <c r="G222" s="108"/>
      <c r="H222" s="41" t="e">
        <f t="shared" si="79"/>
        <v>#REF!</v>
      </c>
      <c r="I222" s="41">
        <v>0</v>
      </c>
      <c r="J222" s="15" t="e">
        <f>#REF!+K222+L222+#REF!+#REF!+#REF!</f>
        <v>#REF!</v>
      </c>
      <c r="K222" s="41">
        <v>0</v>
      </c>
      <c r="L222" s="41">
        <v>0</v>
      </c>
      <c r="M222" s="41"/>
      <c r="N222" s="41"/>
      <c r="O222" s="41"/>
      <c r="P222" s="41"/>
      <c r="Q222" s="43"/>
      <c r="R222" s="43"/>
      <c r="S222" s="43"/>
      <c r="T222" s="43"/>
      <c r="U222" s="43"/>
      <c r="V222" s="43"/>
    </row>
    <row r="223" spans="1:22" ht="25.5" hidden="1" x14ac:dyDescent="0.25">
      <c r="A223" s="114"/>
      <c r="B223" s="115"/>
      <c r="C223" s="43"/>
      <c r="D223" s="43"/>
      <c r="E223" s="113"/>
      <c r="F223" s="31" t="s">
        <v>94</v>
      </c>
      <c r="G223" s="108"/>
      <c r="H223" s="41" t="e">
        <f t="shared" si="79"/>
        <v>#REF!</v>
      </c>
      <c r="I223" s="41">
        <v>0</v>
      </c>
      <c r="J223" s="15" t="e">
        <f>#REF!+K223+L223+#REF!+#REF!+#REF!</f>
        <v>#REF!</v>
      </c>
      <c r="K223" s="41">
        <v>0</v>
      </c>
      <c r="L223" s="41">
        <v>0</v>
      </c>
      <c r="M223" s="41"/>
      <c r="N223" s="41"/>
      <c r="O223" s="41"/>
      <c r="P223" s="41"/>
      <c r="Q223" s="43"/>
      <c r="R223" s="43"/>
      <c r="S223" s="43"/>
      <c r="T223" s="43"/>
      <c r="U223" s="43"/>
      <c r="V223" s="43"/>
    </row>
    <row r="224" spans="1:22" ht="15" hidden="1" x14ac:dyDescent="0.25">
      <c r="A224" s="114" t="s">
        <v>95</v>
      </c>
      <c r="B224" s="115" t="s">
        <v>125</v>
      </c>
      <c r="C224" s="43"/>
      <c r="D224" s="43"/>
      <c r="E224" s="113" t="s">
        <v>11</v>
      </c>
      <c r="F224" s="30" t="s">
        <v>32</v>
      </c>
      <c r="G224" s="108">
        <v>0</v>
      </c>
      <c r="H224" s="41" t="e">
        <f t="shared" si="79"/>
        <v>#REF!</v>
      </c>
      <c r="I224" s="41">
        <v>0</v>
      </c>
      <c r="J224" s="15" t="e">
        <f>#REF!+K224+L224+#REF!+#REF!+#REF!</f>
        <v>#REF!</v>
      </c>
      <c r="K224" s="41">
        <v>0</v>
      </c>
      <c r="L224" s="41">
        <v>0</v>
      </c>
      <c r="M224" s="41"/>
      <c r="N224" s="41"/>
      <c r="O224" s="41"/>
      <c r="P224" s="41"/>
      <c r="Q224" s="43"/>
      <c r="R224" s="43"/>
      <c r="S224" s="43"/>
      <c r="T224" s="43"/>
      <c r="U224" s="43"/>
      <c r="V224" s="43"/>
    </row>
    <row r="225" spans="1:22" ht="15" hidden="1" x14ac:dyDescent="0.25">
      <c r="A225" s="114"/>
      <c r="B225" s="115"/>
      <c r="C225" s="43"/>
      <c r="D225" s="43"/>
      <c r="E225" s="113"/>
      <c r="F225" s="31" t="s">
        <v>33</v>
      </c>
      <c r="G225" s="108"/>
      <c r="H225" s="41" t="e">
        <f t="shared" si="79"/>
        <v>#REF!</v>
      </c>
      <c r="I225" s="41">
        <v>0</v>
      </c>
      <c r="J225" s="15" t="e">
        <f>#REF!+K225+L225+#REF!+#REF!+#REF!</f>
        <v>#REF!</v>
      </c>
      <c r="K225" s="41">
        <v>0</v>
      </c>
      <c r="L225" s="41">
        <v>0</v>
      </c>
      <c r="M225" s="41"/>
      <c r="N225" s="41"/>
      <c r="O225" s="41"/>
      <c r="P225" s="41"/>
      <c r="Q225" s="43"/>
      <c r="R225" s="43"/>
      <c r="S225" s="43"/>
      <c r="T225" s="43"/>
      <c r="U225" s="43"/>
      <c r="V225" s="43"/>
    </row>
    <row r="226" spans="1:22" ht="25.5" hidden="1" x14ac:dyDescent="0.25">
      <c r="A226" s="114"/>
      <c r="B226" s="115"/>
      <c r="C226" s="43"/>
      <c r="D226" s="43"/>
      <c r="E226" s="113"/>
      <c r="F226" s="31" t="s">
        <v>94</v>
      </c>
      <c r="G226" s="108"/>
      <c r="H226" s="41" t="e">
        <f t="shared" si="79"/>
        <v>#REF!</v>
      </c>
      <c r="I226" s="41">
        <v>0</v>
      </c>
      <c r="J226" s="15" t="e">
        <f>#REF!+K226+L226+#REF!+#REF!+#REF!</f>
        <v>#REF!</v>
      </c>
      <c r="K226" s="41">
        <v>0</v>
      </c>
      <c r="L226" s="41">
        <v>0</v>
      </c>
      <c r="M226" s="41"/>
      <c r="N226" s="41"/>
      <c r="O226" s="41"/>
      <c r="P226" s="41"/>
      <c r="Q226" s="43"/>
      <c r="R226" s="43"/>
      <c r="S226" s="43"/>
      <c r="T226" s="43"/>
      <c r="U226" s="43"/>
      <c r="V226" s="43"/>
    </row>
    <row r="227" spans="1:22" ht="15" customHeight="1" x14ac:dyDescent="0.25">
      <c r="A227" s="132" t="s">
        <v>12</v>
      </c>
      <c r="B227" s="129" t="s">
        <v>163</v>
      </c>
      <c r="C227" s="43"/>
      <c r="D227" s="43"/>
      <c r="E227" s="126" t="s">
        <v>11</v>
      </c>
      <c r="F227" s="25" t="s">
        <v>1</v>
      </c>
      <c r="G227" s="41"/>
      <c r="H227" s="41"/>
      <c r="I227" s="41"/>
      <c r="J227" s="15"/>
      <c r="K227" s="41"/>
      <c r="L227" s="41"/>
      <c r="M227" s="41"/>
      <c r="N227" s="27">
        <f t="shared" ref="N227" si="80">SUM(N228:N230)</f>
        <v>1240000</v>
      </c>
      <c r="O227" s="27">
        <f t="shared" ref="O227:V227" si="81">SUM(O228:O230)</f>
        <v>1220000</v>
      </c>
      <c r="P227" s="27">
        <f t="shared" si="81"/>
        <v>20000</v>
      </c>
      <c r="Q227" s="27">
        <f t="shared" si="81"/>
        <v>0</v>
      </c>
      <c r="R227" s="27">
        <f t="shared" si="81"/>
        <v>0</v>
      </c>
      <c r="S227" s="27">
        <f t="shared" si="81"/>
        <v>0</v>
      </c>
      <c r="T227" s="27">
        <f t="shared" si="81"/>
        <v>0</v>
      </c>
      <c r="U227" s="27">
        <f t="shared" si="81"/>
        <v>0</v>
      </c>
      <c r="V227" s="27">
        <f t="shared" si="81"/>
        <v>0</v>
      </c>
    </row>
    <row r="228" spans="1:22" ht="17.25" customHeight="1" x14ac:dyDescent="0.25">
      <c r="A228" s="133"/>
      <c r="B228" s="130"/>
      <c r="C228" s="51"/>
      <c r="D228" s="51"/>
      <c r="E228" s="127"/>
      <c r="F228" s="21" t="s">
        <v>32</v>
      </c>
      <c r="G228" s="108">
        <v>1</v>
      </c>
      <c r="H228" s="41" t="e">
        <f t="shared" ref="H228:H230" si="82">SUM(I228:O228)</f>
        <v>#REF!</v>
      </c>
      <c r="I228" s="41">
        <v>0</v>
      </c>
      <c r="J228" s="15" t="e">
        <f>#REF!+K228+L228+#REF!+#REF!+#REF!</f>
        <v>#REF!</v>
      </c>
      <c r="K228" s="41">
        <v>0</v>
      </c>
      <c r="L228" s="41">
        <v>0</v>
      </c>
      <c r="M228" s="41">
        <v>0</v>
      </c>
      <c r="N228" s="41">
        <f t="shared" ref="N228:N230" si="83">SUM(O228:V228)</f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</row>
    <row r="229" spans="1:22" ht="17.25" customHeight="1" x14ac:dyDescent="0.25">
      <c r="A229" s="133"/>
      <c r="B229" s="130"/>
      <c r="C229" s="51"/>
      <c r="D229" s="51"/>
      <c r="E229" s="127"/>
      <c r="F229" s="16" t="s">
        <v>33</v>
      </c>
      <c r="G229" s="108"/>
      <c r="H229" s="41" t="e">
        <f t="shared" si="82"/>
        <v>#REF!</v>
      </c>
      <c r="I229" s="41">
        <v>0</v>
      </c>
      <c r="J229" s="15" t="e">
        <f>#REF!+K229+L229+#REF!+#REF!+#REF!</f>
        <v>#REF!</v>
      </c>
      <c r="K229" s="41">
        <v>0</v>
      </c>
      <c r="L229" s="41">
        <v>0</v>
      </c>
      <c r="M229" s="41">
        <v>0</v>
      </c>
      <c r="N229" s="41">
        <f t="shared" si="83"/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</row>
    <row r="230" spans="1:22" ht="26.4" x14ac:dyDescent="0.25">
      <c r="A230" s="134"/>
      <c r="B230" s="131"/>
      <c r="C230" s="51"/>
      <c r="D230" s="51"/>
      <c r="E230" s="128"/>
      <c r="F230" s="16" t="s">
        <v>94</v>
      </c>
      <c r="G230" s="108"/>
      <c r="H230" s="41" t="e">
        <f t="shared" si="82"/>
        <v>#REF!</v>
      </c>
      <c r="I230" s="41">
        <v>0</v>
      </c>
      <c r="J230" s="15" t="e">
        <f>#REF!+K230+L230+#REF!+#REF!+#REF!</f>
        <v>#REF!</v>
      </c>
      <c r="K230" s="41">
        <v>0</v>
      </c>
      <c r="L230" s="41">
        <v>150000</v>
      </c>
      <c r="M230" s="41">
        <v>20000</v>
      </c>
      <c r="N230" s="41">
        <f t="shared" si="83"/>
        <v>1240000</v>
      </c>
      <c r="O230" s="41">
        <v>1220000</v>
      </c>
      <c r="P230" s="41">
        <v>20000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</row>
    <row r="231" spans="1:22" x14ac:dyDescent="0.25">
      <c r="A231" s="132"/>
      <c r="B231" s="166" t="s">
        <v>131</v>
      </c>
      <c r="C231" s="51"/>
      <c r="D231" s="51"/>
      <c r="E231" s="126"/>
      <c r="F231" s="25" t="s">
        <v>1</v>
      </c>
      <c r="G231" s="41"/>
      <c r="H231" s="41"/>
      <c r="I231" s="41"/>
      <c r="J231" s="15"/>
      <c r="K231" s="41"/>
      <c r="L231" s="41"/>
      <c r="M231" s="41"/>
      <c r="N231" s="27">
        <f t="shared" ref="N231" si="84">SUM(N232:N234)</f>
        <v>1240000</v>
      </c>
      <c r="O231" s="27">
        <f t="shared" ref="O231:U231" si="85">SUM(O232:O234)</f>
        <v>1220000</v>
      </c>
      <c r="P231" s="27">
        <f t="shared" si="85"/>
        <v>20000</v>
      </c>
      <c r="Q231" s="27">
        <f t="shared" si="85"/>
        <v>0</v>
      </c>
      <c r="R231" s="27">
        <f t="shared" si="85"/>
        <v>0</v>
      </c>
      <c r="S231" s="27">
        <f t="shared" si="85"/>
        <v>0</v>
      </c>
      <c r="T231" s="27">
        <f t="shared" si="85"/>
        <v>0</v>
      </c>
      <c r="U231" s="27">
        <f t="shared" si="85"/>
        <v>0</v>
      </c>
      <c r="V231" s="27">
        <f t="shared" ref="V231" si="86">SUM(V232:V234)</f>
        <v>0</v>
      </c>
    </row>
    <row r="232" spans="1:22" ht="18" customHeight="1" x14ac:dyDescent="0.25">
      <c r="A232" s="133"/>
      <c r="B232" s="167"/>
      <c r="C232" s="43"/>
      <c r="D232" s="43"/>
      <c r="E232" s="127"/>
      <c r="F232" s="21" t="s">
        <v>32</v>
      </c>
      <c r="G232" s="190">
        <v>94401800</v>
      </c>
      <c r="H232" s="41" t="e">
        <f t="shared" si="79"/>
        <v>#REF!</v>
      </c>
      <c r="I232" s="41">
        <f>I182+I185+I197+I201+I204+I207+I210+I214+I217+I221+I224</f>
        <v>437000</v>
      </c>
      <c r="J232" s="15" t="e">
        <f>#REF!+K232+L232+#REF!+#REF!+#REF!</f>
        <v>#REF!</v>
      </c>
      <c r="K232" s="41">
        <f>K179</f>
        <v>0</v>
      </c>
      <c r="L232" s="41" t="e">
        <f>#REF!</f>
        <v>#REF!</v>
      </c>
      <c r="M232" s="41" t="e">
        <f>#REF!</f>
        <v>#REF!</v>
      </c>
      <c r="N232" s="41">
        <f t="shared" ref="N232:N262" si="87">SUM(O232:V232)</f>
        <v>0</v>
      </c>
      <c r="O232" s="41">
        <f t="shared" ref="O232:P234" si="88">O228</f>
        <v>0</v>
      </c>
      <c r="P232" s="41">
        <f t="shared" si="88"/>
        <v>0</v>
      </c>
      <c r="Q232" s="41">
        <f t="shared" ref="Q232:V232" si="89">Q228</f>
        <v>0</v>
      </c>
      <c r="R232" s="41">
        <f t="shared" si="89"/>
        <v>0</v>
      </c>
      <c r="S232" s="41">
        <f t="shared" si="89"/>
        <v>0</v>
      </c>
      <c r="T232" s="41">
        <f t="shared" si="89"/>
        <v>0</v>
      </c>
      <c r="U232" s="41">
        <f t="shared" si="89"/>
        <v>0</v>
      </c>
      <c r="V232" s="41">
        <f t="shared" si="89"/>
        <v>0</v>
      </c>
    </row>
    <row r="233" spans="1:22" ht="18" customHeight="1" x14ac:dyDescent="0.25">
      <c r="A233" s="133"/>
      <c r="B233" s="167"/>
      <c r="C233" s="43"/>
      <c r="D233" s="43"/>
      <c r="E233" s="127"/>
      <c r="F233" s="16" t="s">
        <v>33</v>
      </c>
      <c r="G233" s="189"/>
      <c r="H233" s="41" t="e">
        <f t="shared" si="79"/>
        <v>#REF!</v>
      </c>
      <c r="I233" s="41">
        <f>I183+I186+I198+I202+I205+I208+I211+I215+I218+I222+I225</f>
        <v>525000</v>
      </c>
      <c r="J233" s="15" t="e">
        <f>#REF!+K233+L233+#REF!+#REF!+#REF!</f>
        <v>#REF!</v>
      </c>
      <c r="K233" s="41">
        <f>K180</f>
        <v>0</v>
      </c>
      <c r="L233" s="41" t="e">
        <f>#REF!</f>
        <v>#REF!</v>
      </c>
      <c r="M233" s="41" t="e">
        <f>#REF!</f>
        <v>#REF!</v>
      </c>
      <c r="N233" s="41">
        <f t="shared" si="87"/>
        <v>0</v>
      </c>
      <c r="O233" s="41">
        <f t="shared" si="88"/>
        <v>0</v>
      </c>
      <c r="P233" s="41">
        <f t="shared" si="88"/>
        <v>0</v>
      </c>
      <c r="Q233" s="41">
        <f>Q229</f>
        <v>0</v>
      </c>
      <c r="R233" s="41">
        <f t="shared" ref="R233:V233" si="90">R229</f>
        <v>0</v>
      </c>
      <c r="S233" s="41">
        <f t="shared" si="90"/>
        <v>0</v>
      </c>
      <c r="T233" s="41">
        <f t="shared" si="90"/>
        <v>0</v>
      </c>
      <c r="U233" s="41">
        <f t="shared" si="90"/>
        <v>0</v>
      </c>
      <c r="V233" s="41">
        <f t="shared" si="90"/>
        <v>0</v>
      </c>
    </row>
    <row r="234" spans="1:22" ht="26.4" x14ac:dyDescent="0.25">
      <c r="A234" s="134"/>
      <c r="B234" s="168"/>
      <c r="C234" s="43"/>
      <c r="D234" s="43"/>
      <c r="E234" s="128"/>
      <c r="F234" s="16" t="s">
        <v>94</v>
      </c>
      <c r="G234" s="189"/>
      <c r="H234" s="41" t="e">
        <f t="shared" si="79"/>
        <v>#REF!</v>
      </c>
      <c r="I234" s="41">
        <f>I184+I199+I203+I206+I209+I212+I216+I219+I223+I226</f>
        <v>0</v>
      </c>
      <c r="J234" s="15" t="e">
        <f>#REF!+K234+L234+#REF!+#REF!+#REF!</f>
        <v>#REF!</v>
      </c>
      <c r="K234" s="41">
        <f>K233</f>
        <v>0</v>
      </c>
      <c r="L234" s="41" t="e">
        <f>#REF!</f>
        <v>#REF!</v>
      </c>
      <c r="M234" s="41" t="e">
        <f>#REF!</f>
        <v>#REF!</v>
      </c>
      <c r="N234" s="41">
        <f t="shared" si="87"/>
        <v>1240000</v>
      </c>
      <c r="O234" s="41">
        <f t="shared" si="88"/>
        <v>1220000</v>
      </c>
      <c r="P234" s="41">
        <f t="shared" si="88"/>
        <v>20000</v>
      </c>
      <c r="Q234" s="41">
        <f>Q230</f>
        <v>0</v>
      </c>
      <c r="R234" s="41">
        <f t="shared" ref="R234:V234" si="91">R230</f>
        <v>0</v>
      </c>
      <c r="S234" s="41">
        <f t="shared" si="91"/>
        <v>0</v>
      </c>
      <c r="T234" s="41">
        <f t="shared" si="91"/>
        <v>0</v>
      </c>
      <c r="U234" s="41">
        <f t="shared" si="91"/>
        <v>0</v>
      </c>
      <c r="V234" s="41">
        <f t="shared" si="91"/>
        <v>0</v>
      </c>
    </row>
    <row r="235" spans="1:22" x14ac:dyDescent="0.25">
      <c r="A235" s="135"/>
      <c r="B235" s="144" t="s">
        <v>145</v>
      </c>
      <c r="C235" s="43"/>
      <c r="D235" s="43"/>
      <c r="E235" s="147"/>
      <c r="F235" s="23" t="s">
        <v>1</v>
      </c>
      <c r="G235" s="30"/>
      <c r="H235" s="41"/>
      <c r="I235" s="41"/>
      <c r="J235" s="15"/>
      <c r="K235" s="41"/>
      <c r="L235" s="41"/>
      <c r="M235" s="41"/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</row>
    <row r="236" spans="1:22" ht="26.4" x14ac:dyDescent="0.25">
      <c r="A236" s="136"/>
      <c r="B236" s="145"/>
      <c r="C236" s="43"/>
      <c r="D236" s="43"/>
      <c r="E236" s="148"/>
      <c r="F236" s="23" t="s">
        <v>2</v>
      </c>
      <c r="G236" s="30"/>
      <c r="H236" s="41"/>
      <c r="I236" s="41"/>
      <c r="J236" s="15"/>
      <c r="K236" s="41"/>
      <c r="L236" s="41"/>
      <c r="M236" s="41"/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</row>
    <row r="237" spans="1:22" ht="26.4" x14ac:dyDescent="0.25">
      <c r="A237" s="136"/>
      <c r="B237" s="145"/>
      <c r="C237" s="43"/>
      <c r="D237" s="43"/>
      <c r="E237" s="148"/>
      <c r="F237" s="23" t="s">
        <v>146</v>
      </c>
      <c r="G237" s="30"/>
      <c r="H237" s="41"/>
      <c r="I237" s="41"/>
      <c r="J237" s="15"/>
      <c r="K237" s="41"/>
      <c r="L237" s="41"/>
      <c r="M237" s="41"/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</row>
    <row r="238" spans="1:22" ht="20.25" customHeight="1" x14ac:dyDescent="0.25">
      <c r="A238" s="136"/>
      <c r="B238" s="145"/>
      <c r="C238" s="43"/>
      <c r="D238" s="43"/>
      <c r="E238" s="148"/>
      <c r="F238" s="23" t="s">
        <v>3</v>
      </c>
      <c r="G238" s="30"/>
      <c r="H238" s="41"/>
      <c r="I238" s="41"/>
      <c r="J238" s="15"/>
      <c r="K238" s="41"/>
      <c r="L238" s="41"/>
      <c r="M238" s="41"/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</row>
    <row r="239" spans="1:22" ht="24.75" customHeight="1" x14ac:dyDescent="0.25">
      <c r="A239" s="137"/>
      <c r="B239" s="146"/>
      <c r="C239" s="43"/>
      <c r="D239" s="43"/>
      <c r="E239" s="149"/>
      <c r="F239" s="23" t="s">
        <v>147</v>
      </c>
      <c r="G239" s="30"/>
      <c r="H239" s="41"/>
      <c r="I239" s="41"/>
      <c r="J239" s="15"/>
      <c r="K239" s="41"/>
      <c r="L239" s="41"/>
      <c r="M239" s="41"/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</row>
    <row r="240" spans="1:22" ht="15" customHeight="1" x14ac:dyDescent="0.25">
      <c r="A240" s="113" t="s">
        <v>144</v>
      </c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</row>
    <row r="241" spans="1:22" ht="15" customHeight="1" x14ac:dyDescent="0.25">
      <c r="A241" s="132" t="s">
        <v>10</v>
      </c>
      <c r="B241" s="129" t="s">
        <v>164</v>
      </c>
      <c r="C241" s="44"/>
      <c r="D241" s="44"/>
      <c r="E241" s="126" t="s">
        <v>11</v>
      </c>
      <c r="F241" s="25" t="s">
        <v>1</v>
      </c>
      <c r="G241" s="44"/>
      <c r="H241" s="44"/>
      <c r="I241" s="44"/>
      <c r="J241" s="44"/>
      <c r="K241" s="44"/>
      <c r="L241" s="44"/>
      <c r="M241" s="44"/>
      <c r="N241" s="27">
        <f t="shared" ref="N241" si="92">SUM(N242:N244)</f>
        <v>22487237.539999999</v>
      </c>
      <c r="O241" s="27">
        <f t="shared" ref="O241" si="93">SUM(O242:O244)</f>
        <v>5235639.05</v>
      </c>
      <c r="P241" s="27">
        <f t="shared" ref="P241" si="94">SUM(P242:P244)</f>
        <v>5750532.8300000001</v>
      </c>
      <c r="Q241" s="27">
        <f t="shared" ref="Q241" si="95">SUM(Q242:Q244)</f>
        <v>5750532.8300000001</v>
      </c>
      <c r="R241" s="27">
        <f t="shared" ref="R241" si="96">SUM(R242:R244)</f>
        <v>5750532.8300000001</v>
      </c>
      <c r="S241" s="27">
        <f t="shared" ref="S241" si="97">SUM(S242:S244)</f>
        <v>0</v>
      </c>
      <c r="T241" s="27">
        <f t="shared" ref="T241" si="98">SUM(T242:T244)</f>
        <v>0</v>
      </c>
      <c r="U241" s="27">
        <f t="shared" ref="U241" si="99">SUM(U242:U244)</f>
        <v>0</v>
      </c>
      <c r="V241" s="27">
        <f t="shared" ref="V241" si="100">SUM(V242:V244)</f>
        <v>0</v>
      </c>
    </row>
    <row r="242" spans="1:22" ht="19.5" customHeight="1" x14ac:dyDescent="0.25">
      <c r="A242" s="133"/>
      <c r="B242" s="130"/>
      <c r="C242" s="51"/>
      <c r="D242" s="51"/>
      <c r="E242" s="127"/>
      <c r="F242" s="21" t="s">
        <v>32</v>
      </c>
      <c r="G242" s="108" t="e">
        <f>#REF!+K243+L243+#REF!+#REF!+#REF!</f>
        <v>#REF!</v>
      </c>
      <c r="H242" s="22" t="e">
        <f t="shared" ref="H242:H258" si="101">SUM(I242:O242)</f>
        <v>#REF!</v>
      </c>
      <c r="I242" s="22">
        <v>0</v>
      </c>
      <c r="J242" s="14" t="e">
        <f>#REF!+K242+L242+#REF!+#REF!+#REF!</f>
        <v>#REF!</v>
      </c>
      <c r="K242" s="41">
        <v>0</v>
      </c>
      <c r="L242" s="41">
        <v>0</v>
      </c>
      <c r="M242" s="41">
        <v>0</v>
      </c>
      <c r="N242" s="41">
        <f t="shared" si="87"/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</row>
    <row r="243" spans="1:22" ht="20.25" customHeight="1" x14ac:dyDescent="0.25">
      <c r="A243" s="133"/>
      <c r="B243" s="130"/>
      <c r="C243" s="51"/>
      <c r="D243" s="51"/>
      <c r="E243" s="127"/>
      <c r="F243" s="16" t="s">
        <v>33</v>
      </c>
      <c r="G243" s="108"/>
      <c r="H243" s="22" t="e">
        <f t="shared" si="101"/>
        <v>#REF!</v>
      </c>
      <c r="I243" s="22">
        <v>4477249.95</v>
      </c>
      <c r="J243" s="14" t="e">
        <f>#REF!+K243+L243+#REF!+#REF!+#REF!</f>
        <v>#REF!</v>
      </c>
      <c r="K243" s="41">
        <f>5062221.78-250289.55+368789.55</f>
        <v>5180721.78</v>
      </c>
      <c r="L243" s="41">
        <v>5217896.26</v>
      </c>
      <c r="M243" s="41">
        <v>5738157.2699999996</v>
      </c>
      <c r="N243" s="41">
        <f t="shared" si="87"/>
        <v>22487237.539999999</v>
      </c>
      <c r="O243" s="41">
        <f>4878624.41+357014.64</f>
        <v>5235639.05</v>
      </c>
      <c r="P243" s="41">
        <v>5750532.8300000001</v>
      </c>
      <c r="Q243" s="41">
        <f>P243</f>
        <v>5750532.8300000001</v>
      </c>
      <c r="R243" s="41">
        <f>Q243</f>
        <v>5750532.8300000001</v>
      </c>
      <c r="S243" s="41">
        <v>0</v>
      </c>
      <c r="T243" s="41">
        <v>0</v>
      </c>
      <c r="U243" s="41">
        <v>0</v>
      </c>
      <c r="V243" s="41">
        <v>0</v>
      </c>
    </row>
    <row r="244" spans="1:22" ht="26.4" x14ac:dyDescent="0.25">
      <c r="A244" s="134"/>
      <c r="B244" s="131"/>
      <c r="C244" s="51"/>
      <c r="D244" s="51"/>
      <c r="E244" s="128"/>
      <c r="F244" s="16" t="s">
        <v>94</v>
      </c>
      <c r="G244" s="108"/>
      <c r="H244" s="22" t="e">
        <f t="shared" si="101"/>
        <v>#REF!</v>
      </c>
      <c r="I244" s="22">
        <v>0</v>
      </c>
      <c r="J244" s="14" t="e">
        <f>#REF!+K244+L244+#REF!+#REF!+#REF!</f>
        <v>#REF!</v>
      </c>
      <c r="K244" s="41">
        <v>0</v>
      </c>
      <c r="L244" s="41">
        <v>0</v>
      </c>
      <c r="M244" s="41">
        <v>0</v>
      </c>
      <c r="N244" s="41">
        <f t="shared" si="87"/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</row>
    <row r="245" spans="1:22" x14ac:dyDescent="0.25">
      <c r="A245" s="132" t="s">
        <v>76</v>
      </c>
      <c r="B245" s="129" t="s">
        <v>165</v>
      </c>
      <c r="C245" s="51"/>
      <c r="D245" s="51"/>
      <c r="E245" s="126" t="s">
        <v>11</v>
      </c>
      <c r="F245" s="25" t="s">
        <v>1</v>
      </c>
      <c r="G245" s="41"/>
      <c r="H245" s="22"/>
      <c r="I245" s="22"/>
      <c r="J245" s="14"/>
      <c r="K245" s="41"/>
      <c r="L245" s="41"/>
      <c r="M245" s="41"/>
      <c r="N245" s="27">
        <f t="shared" ref="N245" si="102">SUM(N246:N248)</f>
        <v>18565782.120000001</v>
      </c>
      <c r="O245" s="27">
        <f t="shared" ref="O245" si="103">SUM(O246:O248)</f>
        <v>4139001.68</v>
      </c>
      <c r="P245" s="27">
        <f t="shared" ref="P245:R245" si="104">SUM(P246:P248)</f>
        <v>4811257.3600000003</v>
      </c>
      <c r="Q245" s="27">
        <f t="shared" si="104"/>
        <v>4807761.54</v>
      </c>
      <c r="R245" s="27">
        <f t="shared" si="104"/>
        <v>4807761.54</v>
      </c>
      <c r="S245" s="27">
        <f t="shared" ref="S245" si="105">SUM(S246:S248)</f>
        <v>0</v>
      </c>
      <c r="T245" s="27">
        <f t="shared" ref="T245" si="106">SUM(T246:T248)</f>
        <v>0</v>
      </c>
      <c r="U245" s="27">
        <f t="shared" ref="U245" si="107">SUM(U246:U248)</f>
        <v>0</v>
      </c>
      <c r="V245" s="27">
        <f t="shared" ref="V245" si="108">SUM(V246:V248)</f>
        <v>0</v>
      </c>
    </row>
    <row r="246" spans="1:22" ht="19.5" customHeight="1" x14ac:dyDescent="0.25">
      <c r="A246" s="133"/>
      <c r="B246" s="130"/>
      <c r="C246" s="51"/>
      <c r="D246" s="51"/>
      <c r="E246" s="127"/>
      <c r="F246" s="21" t="s">
        <v>32</v>
      </c>
      <c r="G246" s="108" t="e">
        <f>#REF!+K247+L247+#REF!+#REF!+#REF!</f>
        <v>#REF!</v>
      </c>
      <c r="H246" s="22" t="e">
        <f t="shared" si="101"/>
        <v>#REF!</v>
      </c>
      <c r="I246" s="22">
        <v>0</v>
      </c>
      <c r="J246" s="14" t="e">
        <f>#REF!+K246+L246+#REF!+#REF!+#REF!</f>
        <v>#REF!</v>
      </c>
      <c r="K246" s="41">
        <v>0</v>
      </c>
      <c r="L246" s="41">
        <v>0</v>
      </c>
      <c r="M246" s="41">
        <v>0</v>
      </c>
      <c r="N246" s="41">
        <f t="shared" si="87"/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</row>
    <row r="247" spans="1:22" ht="16.5" customHeight="1" x14ac:dyDescent="0.25">
      <c r="A247" s="133"/>
      <c r="B247" s="130"/>
      <c r="C247" s="51"/>
      <c r="D247" s="51"/>
      <c r="E247" s="127"/>
      <c r="F247" s="16" t="s">
        <v>33</v>
      </c>
      <c r="G247" s="108"/>
      <c r="H247" s="22" t="e">
        <f t="shared" si="101"/>
        <v>#REF!</v>
      </c>
      <c r="I247" s="22">
        <v>3621000</v>
      </c>
      <c r="J247" s="14" t="e">
        <f>#REF!+K247+L247+#REF!+#REF!+#REF!</f>
        <v>#REF!</v>
      </c>
      <c r="K247" s="41">
        <v>3694236.1</v>
      </c>
      <c r="L247" s="41">
        <v>3680069.98</v>
      </c>
      <c r="M247" s="41">
        <v>3696462.85</v>
      </c>
      <c r="N247" s="41">
        <f t="shared" si="87"/>
        <v>18565782.120000001</v>
      </c>
      <c r="O247" s="41">
        <f>4066109.14+72892.54</f>
        <v>4139001.68</v>
      </c>
      <c r="P247" s="41">
        <v>4811257.3600000003</v>
      </c>
      <c r="Q247" s="41">
        <v>4807761.54</v>
      </c>
      <c r="R247" s="41">
        <f>Q247</f>
        <v>4807761.54</v>
      </c>
      <c r="S247" s="41">
        <v>0</v>
      </c>
      <c r="T247" s="41">
        <v>0</v>
      </c>
      <c r="U247" s="41">
        <v>0</v>
      </c>
      <c r="V247" s="41">
        <v>0</v>
      </c>
    </row>
    <row r="248" spans="1:22" ht="30" customHeight="1" x14ac:dyDescent="0.25">
      <c r="A248" s="134"/>
      <c r="B248" s="131"/>
      <c r="C248" s="51"/>
      <c r="D248" s="51"/>
      <c r="E248" s="128"/>
      <c r="F248" s="16" t="s">
        <v>94</v>
      </c>
      <c r="G248" s="108"/>
      <c r="H248" s="22" t="e">
        <f t="shared" si="101"/>
        <v>#REF!</v>
      </c>
      <c r="I248" s="22">
        <v>0</v>
      </c>
      <c r="J248" s="14" t="e">
        <f>#REF!+K248+L248+#REF!+#REF!+#REF!</f>
        <v>#REF!</v>
      </c>
      <c r="K248" s="41">
        <v>0</v>
      </c>
      <c r="L248" s="41">
        <v>0</v>
      </c>
      <c r="M248" s="41">
        <v>0</v>
      </c>
      <c r="N248" s="41">
        <f t="shared" si="87"/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</row>
    <row r="249" spans="1:22" ht="19.5" customHeight="1" x14ac:dyDescent="0.25">
      <c r="A249" s="132" t="s">
        <v>78</v>
      </c>
      <c r="B249" s="129" t="s">
        <v>166</v>
      </c>
      <c r="C249" s="51"/>
      <c r="D249" s="51"/>
      <c r="E249" s="126" t="s">
        <v>11</v>
      </c>
      <c r="F249" s="25" t="s">
        <v>1</v>
      </c>
      <c r="G249" s="41"/>
      <c r="H249" s="22"/>
      <c r="I249" s="22"/>
      <c r="J249" s="14"/>
      <c r="K249" s="41"/>
      <c r="L249" s="41"/>
      <c r="M249" s="41"/>
      <c r="N249" s="27">
        <f t="shared" ref="N249" si="109">SUM(N250:N252)</f>
        <v>57143.54</v>
      </c>
      <c r="O249" s="27">
        <f t="shared" ref="O249" si="110">SUM(O250:O252)</f>
        <v>15294.74</v>
      </c>
      <c r="P249" s="27">
        <f t="shared" ref="P249" si="111">SUM(P250:P252)</f>
        <v>13949.6</v>
      </c>
      <c r="Q249" s="27">
        <f>Q250+Q251+Q252</f>
        <v>13949.6</v>
      </c>
      <c r="R249" s="27">
        <f t="shared" ref="R249" si="112">SUM(R250:R252)</f>
        <v>13949.6</v>
      </c>
      <c r="S249" s="27">
        <f t="shared" ref="S249" si="113">SUM(S250:S252)</f>
        <v>0</v>
      </c>
      <c r="T249" s="27">
        <f t="shared" ref="T249" si="114">SUM(T250:T252)</f>
        <v>0</v>
      </c>
      <c r="U249" s="27">
        <f t="shared" ref="U249" si="115">SUM(U250:U252)</f>
        <v>0</v>
      </c>
      <c r="V249" s="27">
        <f t="shared" ref="V249" si="116">SUM(V250:V252)</f>
        <v>0</v>
      </c>
    </row>
    <row r="250" spans="1:22" ht="18.75" customHeight="1" x14ac:dyDescent="0.25">
      <c r="A250" s="133"/>
      <c r="B250" s="130"/>
      <c r="C250" s="51"/>
      <c r="D250" s="51"/>
      <c r="E250" s="127"/>
      <c r="F250" s="21" t="s">
        <v>32</v>
      </c>
      <c r="G250" s="108" t="e">
        <f>#REF!+K251+L251+#REF!+#REF!+#REF!</f>
        <v>#REF!</v>
      </c>
      <c r="H250" s="22" t="e">
        <f t="shared" si="101"/>
        <v>#REF!</v>
      </c>
      <c r="I250" s="22">
        <v>0</v>
      </c>
      <c r="J250" s="14" t="e">
        <f>#REF!+K250+L250+#REF!+#REF!+#REF!</f>
        <v>#REF!</v>
      </c>
      <c r="K250" s="41">
        <v>0</v>
      </c>
      <c r="L250" s="41">
        <v>0</v>
      </c>
      <c r="M250" s="41">
        <v>0</v>
      </c>
      <c r="N250" s="41">
        <f t="shared" si="87"/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</row>
    <row r="251" spans="1:22" ht="16.5" customHeight="1" x14ac:dyDescent="0.25">
      <c r="A251" s="133"/>
      <c r="B251" s="130"/>
      <c r="C251" s="51"/>
      <c r="D251" s="51"/>
      <c r="E251" s="127"/>
      <c r="F251" s="16" t="s">
        <v>33</v>
      </c>
      <c r="G251" s="108"/>
      <c r="H251" s="22" t="e">
        <f t="shared" si="101"/>
        <v>#REF!</v>
      </c>
      <c r="I251" s="22">
        <v>31500</v>
      </c>
      <c r="J251" s="14" t="e">
        <f>#REF!+K251+L251+#REF!+#REF!+#REF!</f>
        <v>#REF!</v>
      </c>
      <c r="K251" s="41">
        <f>9429.62+8768.32</f>
        <v>18197.940000000002</v>
      </c>
      <c r="L251" s="41">
        <v>17088.259999999998</v>
      </c>
      <c r="M251" s="41">
        <f>17337.36-7337.36</f>
        <v>10000</v>
      </c>
      <c r="N251" s="41">
        <f t="shared" si="87"/>
        <v>57143.54</v>
      </c>
      <c r="O251" s="41">
        <f>307*49.82</f>
        <v>15294.74</v>
      </c>
      <c r="P251" s="41">
        <v>13949.6</v>
      </c>
      <c r="Q251" s="41">
        <v>13949.6</v>
      </c>
      <c r="R251" s="41">
        <v>13949.6</v>
      </c>
      <c r="S251" s="41">
        <v>0</v>
      </c>
      <c r="T251" s="41">
        <v>0</v>
      </c>
      <c r="U251" s="41">
        <v>0</v>
      </c>
      <c r="V251" s="41">
        <v>0</v>
      </c>
    </row>
    <row r="252" spans="1:22" ht="26.25" customHeight="1" x14ac:dyDescent="0.25">
      <c r="A252" s="134"/>
      <c r="B252" s="131"/>
      <c r="C252" s="51"/>
      <c r="D252" s="51"/>
      <c r="E252" s="128"/>
      <c r="F252" s="16" t="s">
        <v>94</v>
      </c>
      <c r="G252" s="108"/>
      <c r="H252" s="22" t="e">
        <f t="shared" si="101"/>
        <v>#REF!</v>
      </c>
      <c r="I252" s="22">
        <v>0</v>
      </c>
      <c r="J252" s="14" t="e">
        <f>#REF!+K252+L252+#REF!+#REF!+#REF!</f>
        <v>#REF!</v>
      </c>
      <c r="K252" s="41">
        <v>0</v>
      </c>
      <c r="L252" s="41">
        <v>0</v>
      </c>
      <c r="M252" s="41">
        <v>0</v>
      </c>
      <c r="N252" s="41">
        <f t="shared" si="87"/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</row>
    <row r="253" spans="1:22" ht="15" hidden="1" x14ac:dyDescent="0.25">
      <c r="A253" s="186" t="s">
        <v>127</v>
      </c>
      <c r="B253" s="115" t="s">
        <v>128</v>
      </c>
      <c r="C253" s="51"/>
      <c r="D253" s="51"/>
      <c r="E253" s="184" t="s">
        <v>11</v>
      </c>
      <c r="F253" s="21" t="s">
        <v>32</v>
      </c>
      <c r="G253" s="108" t="e">
        <f>#REF!+K254+L254+#REF!+#REF!+#REF!</f>
        <v>#REF!</v>
      </c>
      <c r="H253" s="22" t="e">
        <f t="shared" ref="H253:H255" si="117">SUM(I253:O253)</f>
        <v>#REF!</v>
      </c>
      <c r="I253" s="22">
        <v>10500</v>
      </c>
      <c r="J253" s="14" t="e">
        <f>#REF!+K253+L253+#REF!+#REF!+#REF!</f>
        <v>#REF!</v>
      </c>
      <c r="K253" s="41">
        <v>0</v>
      </c>
      <c r="L253" s="41">
        <v>0</v>
      </c>
      <c r="M253" s="41">
        <v>0</v>
      </c>
      <c r="N253" s="41">
        <f t="shared" si="87"/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</row>
    <row r="254" spans="1:22" ht="15" hidden="1" x14ac:dyDescent="0.25">
      <c r="A254" s="186"/>
      <c r="B254" s="115"/>
      <c r="C254" s="51"/>
      <c r="D254" s="51"/>
      <c r="E254" s="184"/>
      <c r="F254" s="16" t="s">
        <v>33</v>
      </c>
      <c r="G254" s="108"/>
      <c r="H254" s="22" t="e">
        <f t="shared" si="117"/>
        <v>#REF!</v>
      </c>
      <c r="I254" s="22">
        <v>10500</v>
      </c>
      <c r="J254" s="14" t="e">
        <f>#REF!+K254+L254+#REF!+#REF!+#REF!</f>
        <v>#REF!</v>
      </c>
      <c r="K254" s="41">
        <f>15122.86+2500</f>
        <v>17622.86</v>
      </c>
      <c r="L254" s="41">
        <v>50566172.859999999</v>
      </c>
      <c r="M254" s="41">
        <v>84732.86</v>
      </c>
      <c r="N254" s="41">
        <f t="shared" si="87"/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</row>
    <row r="255" spans="1:22" ht="25.5" hidden="1" x14ac:dyDescent="0.25">
      <c r="A255" s="186"/>
      <c r="B255" s="115"/>
      <c r="C255" s="51"/>
      <c r="D255" s="51"/>
      <c r="E255" s="184"/>
      <c r="F255" s="16" t="s">
        <v>94</v>
      </c>
      <c r="G255" s="108"/>
      <c r="H255" s="22" t="e">
        <f t="shared" si="117"/>
        <v>#REF!</v>
      </c>
      <c r="I255" s="22">
        <v>10500</v>
      </c>
      <c r="J255" s="14" t="e">
        <f>#REF!+K255+L255+#REF!+#REF!+#REF!</f>
        <v>#REF!</v>
      </c>
      <c r="K255" s="41">
        <v>0</v>
      </c>
      <c r="L255" s="41">
        <v>0</v>
      </c>
      <c r="M255" s="41">
        <v>0</v>
      </c>
      <c r="N255" s="41">
        <f t="shared" si="87"/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</row>
    <row r="256" spans="1:22" ht="15" hidden="1" x14ac:dyDescent="0.25">
      <c r="A256" s="186" t="s">
        <v>129</v>
      </c>
      <c r="B256" s="115" t="s">
        <v>130</v>
      </c>
      <c r="C256" s="51"/>
      <c r="D256" s="51"/>
      <c r="E256" s="184" t="s">
        <v>11</v>
      </c>
      <c r="F256" s="21" t="s">
        <v>32</v>
      </c>
      <c r="G256" s="108" t="e">
        <f>#REF!+K257+L257+#REF!+#REF!+#REF!</f>
        <v>#REF!</v>
      </c>
      <c r="H256" s="22" t="e">
        <f t="shared" si="101"/>
        <v>#REF!</v>
      </c>
      <c r="I256" s="22">
        <v>10500</v>
      </c>
      <c r="J256" s="14" t="e">
        <f>#REF!+K256+L256+#REF!+#REF!+#REF!</f>
        <v>#REF!</v>
      </c>
      <c r="K256" s="41">
        <v>0</v>
      </c>
      <c r="L256" s="41">
        <v>0</v>
      </c>
      <c r="M256" s="41">
        <v>0</v>
      </c>
      <c r="N256" s="41">
        <f t="shared" si="87"/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</row>
    <row r="257" spans="1:26" ht="15" hidden="1" x14ac:dyDescent="0.25">
      <c r="A257" s="186"/>
      <c r="B257" s="115"/>
      <c r="C257" s="51"/>
      <c r="D257" s="51"/>
      <c r="E257" s="184"/>
      <c r="F257" s="16" t="s">
        <v>33</v>
      </c>
      <c r="G257" s="108"/>
      <c r="H257" s="22" t="e">
        <f t="shared" si="101"/>
        <v>#REF!</v>
      </c>
      <c r="I257" s="22">
        <v>10500</v>
      </c>
      <c r="J257" s="14" t="e">
        <f>#REF!+K257+L257+#REF!+#REF!+#REF!</f>
        <v>#REF!</v>
      </c>
      <c r="K257" s="41">
        <v>250289.55</v>
      </c>
      <c r="L257" s="41">
        <v>0</v>
      </c>
      <c r="M257" s="41">
        <v>0</v>
      </c>
      <c r="N257" s="41">
        <f t="shared" si="87"/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</row>
    <row r="258" spans="1:26" ht="14.25" hidden="1" customHeight="1" x14ac:dyDescent="0.25">
      <c r="A258" s="186"/>
      <c r="B258" s="115"/>
      <c r="C258" s="51"/>
      <c r="D258" s="51"/>
      <c r="E258" s="184"/>
      <c r="F258" s="16" t="s">
        <v>94</v>
      </c>
      <c r="G258" s="108"/>
      <c r="H258" s="22" t="e">
        <f t="shared" si="101"/>
        <v>#REF!</v>
      </c>
      <c r="I258" s="22">
        <v>10500</v>
      </c>
      <c r="J258" s="14" t="e">
        <f>#REF!+K258+L258+#REF!+#REF!+#REF!</f>
        <v>#REF!</v>
      </c>
      <c r="K258" s="41">
        <v>0</v>
      </c>
      <c r="L258" s="41">
        <v>0</v>
      </c>
      <c r="M258" s="41">
        <v>0</v>
      </c>
      <c r="N258" s="41">
        <f t="shared" si="87"/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</row>
    <row r="259" spans="1:26" ht="27" customHeight="1" x14ac:dyDescent="0.25">
      <c r="A259" s="135" t="s">
        <v>81</v>
      </c>
      <c r="B259" s="129" t="s">
        <v>167</v>
      </c>
      <c r="C259" s="51"/>
      <c r="D259" s="51"/>
      <c r="E259" s="126" t="s">
        <v>11</v>
      </c>
      <c r="F259" s="25" t="s">
        <v>1</v>
      </c>
      <c r="G259" s="41"/>
      <c r="H259" s="22"/>
      <c r="I259" s="22"/>
      <c r="J259" s="14"/>
      <c r="K259" s="41"/>
      <c r="L259" s="41"/>
      <c r="M259" s="41"/>
      <c r="N259" s="27">
        <f t="shared" ref="N259" si="118">SUM(N260:N262)</f>
        <v>1273495.6000000001</v>
      </c>
      <c r="O259" s="27">
        <f t="shared" ref="O259" si="119">SUM(O260:O262)</f>
        <v>415395.6</v>
      </c>
      <c r="P259" s="27">
        <f t="shared" ref="P259" si="120">SUM(P260:P262)</f>
        <v>498700</v>
      </c>
      <c r="Q259" s="27">
        <f t="shared" ref="Q259" si="121">SUM(Q260:Q262)</f>
        <v>179700</v>
      </c>
      <c r="R259" s="27">
        <f t="shared" ref="R259" si="122">SUM(R260:R262)</f>
        <v>179700</v>
      </c>
      <c r="S259" s="27">
        <f t="shared" ref="S259" si="123">SUM(S260:S262)</f>
        <v>0</v>
      </c>
      <c r="T259" s="27">
        <f t="shared" ref="T259" si="124">SUM(T260:T262)</f>
        <v>0</v>
      </c>
      <c r="U259" s="27">
        <f t="shared" ref="U259" si="125">SUM(U260:U262)</f>
        <v>0</v>
      </c>
      <c r="V259" s="27">
        <f t="shared" ref="V259" si="126">SUM(V260:V262)</f>
        <v>0</v>
      </c>
    </row>
    <row r="260" spans="1:26" ht="18.75" customHeight="1" x14ac:dyDescent="0.25">
      <c r="A260" s="136"/>
      <c r="B260" s="130"/>
      <c r="C260" s="51"/>
      <c r="D260" s="51"/>
      <c r="E260" s="127"/>
      <c r="F260" s="21" t="s">
        <v>32</v>
      </c>
      <c r="G260" s="108" t="e">
        <f>#REF!+K261+L261+#REF!+#REF!+#REF!</f>
        <v>#REF!</v>
      </c>
      <c r="H260" s="22" t="e">
        <f t="shared" ref="H260:H262" si="127">SUM(I260:O260)</f>
        <v>#REF!</v>
      </c>
      <c r="I260" s="22">
        <v>0</v>
      </c>
      <c r="J260" s="14" t="e">
        <f>#REF!+K260+L260+#REF!+#REF!+#REF!</f>
        <v>#REF!</v>
      </c>
      <c r="K260" s="41">
        <v>0</v>
      </c>
      <c r="L260" s="41">
        <v>0</v>
      </c>
      <c r="M260" s="41">
        <v>0</v>
      </c>
      <c r="N260" s="41">
        <f t="shared" si="87"/>
        <v>525500</v>
      </c>
      <c r="O260" s="41">
        <f>166100</f>
        <v>166100</v>
      </c>
      <c r="P260" s="41">
        <v>0</v>
      </c>
      <c r="Q260" s="76">
        <v>179700</v>
      </c>
      <c r="R260" s="76">
        <v>179700</v>
      </c>
      <c r="S260" s="41">
        <v>0</v>
      </c>
      <c r="T260" s="41">
        <v>0</v>
      </c>
      <c r="U260" s="41">
        <v>0</v>
      </c>
      <c r="V260" s="41">
        <v>0</v>
      </c>
    </row>
    <row r="261" spans="1:26" ht="18" customHeight="1" x14ac:dyDescent="0.25">
      <c r="A261" s="136"/>
      <c r="B261" s="130"/>
      <c r="C261" s="51"/>
      <c r="D261" s="51"/>
      <c r="E261" s="127"/>
      <c r="F261" s="16" t="s">
        <v>33</v>
      </c>
      <c r="G261" s="108"/>
      <c r="H261" s="22" t="e">
        <f t="shared" si="127"/>
        <v>#REF!</v>
      </c>
      <c r="I261" s="22">
        <v>31500</v>
      </c>
      <c r="J261" s="14" t="e">
        <f>#REF!+K261+L261+#REF!+#REF!+#REF!</f>
        <v>#REF!</v>
      </c>
      <c r="K261" s="41">
        <f>9429.62+8768.32</f>
        <v>18197.940000000002</v>
      </c>
      <c r="L261" s="41">
        <v>17088.259999999998</v>
      </c>
      <c r="M261" s="41">
        <f>17337.36-7337.36</f>
        <v>10000</v>
      </c>
      <c r="N261" s="41">
        <f t="shared" si="87"/>
        <v>747995.6</v>
      </c>
      <c r="O261" s="41">
        <f>250000-704.4</f>
        <v>249295.6</v>
      </c>
      <c r="P261" s="41">
        <v>498700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</row>
    <row r="262" spans="1:26" ht="22.5" customHeight="1" x14ac:dyDescent="0.25">
      <c r="A262" s="137"/>
      <c r="B262" s="131"/>
      <c r="C262" s="51"/>
      <c r="D262" s="51"/>
      <c r="E262" s="128"/>
      <c r="F262" s="16" t="s">
        <v>94</v>
      </c>
      <c r="G262" s="108"/>
      <c r="H262" s="22" t="e">
        <f t="shared" si="127"/>
        <v>#REF!</v>
      </c>
      <c r="I262" s="22">
        <v>0</v>
      </c>
      <c r="J262" s="14" t="e">
        <f>#REF!+K262+L262+#REF!+#REF!+#REF!</f>
        <v>#REF!</v>
      </c>
      <c r="K262" s="41">
        <v>0</v>
      </c>
      <c r="L262" s="41">
        <v>0</v>
      </c>
      <c r="M262" s="41">
        <v>0</v>
      </c>
      <c r="N262" s="41">
        <f t="shared" si="87"/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</row>
    <row r="263" spans="1:26" ht="16.5" customHeight="1" x14ac:dyDescent="0.25">
      <c r="A263" s="105" t="s">
        <v>83</v>
      </c>
      <c r="B263" s="109" t="s">
        <v>168</v>
      </c>
      <c r="C263" s="51"/>
      <c r="D263" s="51"/>
      <c r="E263" s="119" t="s">
        <v>11</v>
      </c>
      <c r="F263" s="25" t="s">
        <v>1</v>
      </c>
      <c r="G263" s="41"/>
      <c r="H263" s="22"/>
      <c r="I263" s="22"/>
      <c r="J263" s="14"/>
      <c r="K263" s="41"/>
      <c r="L263" s="41"/>
      <c r="M263" s="41"/>
      <c r="N263" s="60">
        <f t="shared" ref="N263" si="128">SUM(N264:N266)</f>
        <v>2534339.59</v>
      </c>
      <c r="O263" s="60">
        <f t="shared" ref="O263:V263" si="129">SUM(O264:O266)</f>
        <v>1281643.31</v>
      </c>
      <c r="P263" s="60">
        <f t="shared" si="129"/>
        <v>1252696.28</v>
      </c>
      <c r="Q263" s="60">
        <f t="shared" si="129"/>
        <v>0</v>
      </c>
      <c r="R263" s="60">
        <f t="shared" si="129"/>
        <v>0</v>
      </c>
      <c r="S263" s="60">
        <f t="shared" si="129"/>
        <v>0</v>
      </c>
      <c r="T263" s="60">
        <f t="shared" si="129"/>
        <v>0</v>
      </c>
      <c r="U263" s="60">
        <f t="shared" si="129"/>
        <v>0</v>
      </c>
      <c r="V263" s="60">
        <f t="shared" si="129"/>
        <v>0</v>
      </c>
    </row>
    <row r="264" spans="1:26" ht="16.5" customHeight="1" x14ac:dyDescent="0.25">
      <c r="A264" s="106"/>
      <c r="B264" s="110"/>
      <c r="C264" s="41"/>
      <c r="D264" s="41"/>
      <c r="E264" s="120"/>
      <c r="F264" s="20" t="s">
        <v>32</v>
      </c>
      <c r="G264" s="41">
        <v>882774.4</v>
      </c>
      <c r="H264" s="41" t="e">
        <f t="shared" ref="H264:H266" si="130">SUM(I264:O264)</f>
        <v>#REF!</v>
      </c>
      <c r="I264" s="41">
        <v>0</v>
      </c>
      <c r="J264" s="41" t="e">
        <f>#REF!+K264+L264+#REF!+#REF!+#REF!</f>
        <v>#REF!</v>
      </c>
      <c r="K264" s="41">
        <v>0</v>
      </c>
      <c r="L264" s="41">
        <v>0</v>
      </c>
      <c r="M264" s="41">
        <v>0</v>
      </c>
      <c r="N264" s="41">
        <f t="shared" ref="N264:N278" si="131">SUM(O264:V264)</f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</row>
    <row r="265" spans="1:26" ht="18" customHeight="1" x14ac:dyDescent="0.25">
      <c r="A265" s="106"/>
      <c r="B265" s="110"/>
      <c r="C265" s="41"/>
      <c r="D265" s="41"/>
      <c r="E265" s="120"/>
      <c r="F265" s="20" t="s">
        <v>33</v>
      </c>
      <c r="G265" s="41"/>
      <c r="H265" s="41" t="e">
        <f t="shared" si="130"/>
        <v>#REF!</v>
      </c>
      <c r="I265" s="41">
        <v>819635.71</v>
      </c>
      <c r="J265" s="41" t="e">
        <f>#REF!+K265+L265+#REF!+#REF!+#REF!</f>
        <v>#REF!</v>
      </c>
      <c r="K265" s="41">
        <v>0</v>
      </c>
      <c r="L265" s="41">
        <v>3887000</v>
      </c>
      <c r="M265" s="41">
        <v>0</v>
      </c>
      <c r="N265" s="41">
        <f t="shared" si="131"/>
        <v>2534339.59</v>
      </c>
      <c r="O265" s="41">
        <f>824900+456743.31</f>
        <v>1281643.31</v>
      </c>
      <c r="P265" s="41">
        <v>1252696.28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</row>
    <row r="266" spans="1:26" ht="26.25" customHeight="1" x14ac:dyDescent="0.25">
      <c r="A266" s="107"/>
      <c r="B266" s="111"/>
      <c r="C266" s="41"/>
      <c r="D266" s="41"/>
      <c r="E266" s="121"/>
      <c r="F266" s="20" t="s">
        <v>94</v>
      </c>
      <c r="G266" s="41"/>
      <c r="H266" s="41" t="e">
        <f t="shared" si="130"/>
        <v>#REF!</v>
      </c>
      <c r="I266" s="41">
        <v>0</v>
      </c>
      <c r="J266" s="41" t="e">
        <f>#REF!+K266+L266+#REF!+#REF!+#REF!</f>
        <v>#REF!</v>
      </c>
      <c r="K266" s="41">
        <v>0</v>
      </c>
      <c r="L266" s="41">
        <v>0</v>
      </c>
      <c r="M266" s="41">
        <v>0</v>
      </c>
      <c r="N266" s="41">
        <f t="shared" si="131"/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Y266" s="3"/>
    </row>
    <row r="267" spans="1:26" ht="15.75" customHeight="1" x14ac:dyDescent="0.25">
      <c r="A267" s="135" t="s">
        <v>86</v>
      </c>
      <c r="B267" s="129" t="s">
        <v>169</v>
      </c>
      <c r="C267" s="72"/>
      <c r="D267" s="72"/>
      <c r="E267" s="119" t="s">
        <v>11</v>
      </c>
      <c r="F267" s="25" t="s">
        <v>1</v>
      </c>
      <c r="G267" s="72"/>
      <c r="H267" s="72"/>
      <c r="I267" s="72"/>
      <c r="J267" s="72"/>
      <c r="K267" s="72"/>
      <c r="L267" s="72"/>
      <c r="M267" s="72"/>
      <c r="N267" s="60">
        <f t="shared" ref="N267" si="132">SUM(N268:N270)</f>
        <v>20120800</v>
      </c>
      <c r="O267" s="27">
        <f t="shared" ref="O267" si="133">SUM(O268:O270)</f>
        <v>20060400</v>
      </c>
      <c r="P267" s="27">
        <f t="shared" ref="O267:V279" si="134">SUM(P268:P270)</f>
        <v>60400</v>
      </c>
      <c r="Q267" s="27">
        <f t="shared" si="134"/>
        <v>0</v>
      </c>
      <c r="R267" s="27">
        <f t="shared" si="134"/>
        <v>0</v>
      </c>
      <c r="S267" s="27">
        <f t="shared" si="134"/>
        <v>0</v>
      </c>
      <c r="T267" s="27">
        <f t="shared" si="134"/>
        <v>0</v>
      </c>
      <c r="U267" s="27">
        <f t="shared" si="134"/>
        <v>0</v>
      </c>
      <c r="V267" s="27">
        <f t="shared" si="134"/>
        <v>0</v>
      </c>
      <c r="Y267" s="3"/>
    </row>
    <row r="268" spans="1:26" ht="17.25" customHeight="1" x14ac:dyDescent="0.25">
      <c r="A268" s="136"/>
      <c r="B268" s="130"/>
      <c r="C268" s="72"/>
      <c r="D268" s="72"/>
      <c r="E268" s="120"/>
      <c r="F268" s="20" t="s">
        <v>32</v>
      </c>
      <c r="G268" s="72"/>
      <c r="H268" s="72"/>
      <c r="I268" s="72"/>
      <c r="J268" s="72"/>
      <c r="K268" s="72"/>
      <c r="L268" s="72"/>
      <c r="M268" s="72"/>
      <c r="N268" s="72">
        <f t="shared" si="131"/>
        <v>0</v>
      </c>
      <c r="O268" s="72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Y268" s="3"/>
    </row>
    <row r="269" spans="1:26" ht="17.25" customHeight="1" x14ac:dyDescent="0.25">
      <c r="A269" s="136"/>
      <c r="B269" s="130"/>
      <c r="C269" s="72"/>
      <c r="D269" s="72"/>
      <c r="E269" s="120"/>
      <c r="F269" s="20" t="s">
        <v>33</v>
      </c>
      <c r="G269" s="72"/>
      <c r="H269" s="72"/>
      <c r="I269" s="72"/>
      <c r="J269" s="72"/>
      <c r="K269" s="72"/>
      <c r="L269" s="72"/>
      <c r="M269" s="72"/>
      <c r="N269" s="72">
        <f t="shared" si="131"/>
        <v>20120800</v>
      </c>
      <c r="O269" s="72">
        <v>20060400</v>
      </c>
      <c r="P269" s="41">
        <v>60400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Y269" s="3"/>
    </row>
    <row r="270" spans="1:26" ht="27" customHeight="1" x14ac:dyDescent="0.25">
      <c r="A270" s="137"/>
      <c r="B270" s="131"/>
      <c r="C270" s="72"/>
      <c r="D270" s="72"/>
      <c r="E270" s="121"/>
      <c r="F270" s="20" t="s">
        <v>94</v>
      </c>
      <c r="G270" s="72"/>
      <c r="H270" s="72"/>
      <c r="I270" s="72"/>
      <c r="J270" s="72"/>
      <c r="K270" s="72"/>
      <c r="L270" s="72"/>
      <c r="M270" s="72"/>
      <c r="N270" s="72">
        <f>SUM(O270:V270)</f>
        <v>0</v>
      </c>
      <c r="O270" s="72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Y270" s="3"/>
    </row>
    <row r="271" spans="1:26" ht="16.5" customHeight="1" x14ac:dyDescent="0.25">
      <c r="A271" s="135" t="s">
        <v>88</v>
      </c>
      <c r="B271" s="129" t="s">
        <v>176</v>
      </c>
      <c r="C271" s="72"/>
      <c r="D271" s="72"/>
      <c r="E271" s="119" t="s">
        <v>11</v>
      </c>
      <c r="F271" s="25" t="s">
        <v>1</v>
      </c>
      <c r="G271" s="72"/>
      <c r="H271" s="72"/>
      <c r="I271" s="72"/>
      <c r="J271" s="72"/>
      <c r="K271" s="72"/>
      <c r="L271" s="72"/>
      <c r="M271" s="72"/>
      <c r="N271" s="27">
        <f t="shared" ref="N271" si="135">SUM(N272:N274)</f>
        <v>607000</v>
      </c>
      <c r="O271" s="27">
        <f t="shared" ref="O271" si="136">SUM(O272:O274)</f>
        <v>607000</v>
      </c>
      <c r="P271" s="60">
        <v>0</v>
      </c>
      <c r="Q271" s="60">
        <v>0</v>
      </c>
      <c r="R271" s="60">
        <v>0</v>
      </c>
      <c r="S271" s="60">
        <f t="shared" ref="S271" si="137">SUM(S272:S274)</f>
        <v>0</v>
      </c>
      <c r="T271" s="60">
        <f t="shared" ref="T271" si="138">SUM(T272:T274)</f>
        <v>0</v>
      </c>
      <c r="U271" s="60">
        <f t="shared" ref="U271" si="139">SUM(U272:U274)</f>
        <v>0</v>
      </c>
      <c r="V271" s="60">
        <f t="shared" ref="V271" si="140">SUM(V272:V274)</f>
        <v>0</v>
      </c>
      <c r="Z271" s="3"/>
    </row>
    <row r="272" spans="1:26" ht="19.5" customHeight="1" x14ac:dyDescent="0.25">
      <c r="A272" s="136"/>
      <c r="B272" s="130"/>
      <c r="C272" s="72"/>
      <c r="D272" s="72"/>
      <c r="E272" s="120"/>
      <c r="F272" s="20" t="s">
        <v>32</v>
      </c>
      <c r="G272" s="72"/>
      <c r="H272" s="72"/>
      <c r="I272" s="72"/>
      <c r="J272" s="72"/>
      <c r="K272" s="72"/>
      <c r="L272" s="72"/>
      <c r="M272" s="72"/>
      <c r="N272" s="72">
        <f t="shared" si="131"/>
        <v>607000</v>
      </c>
      <c r="O272" s="77">
        <f>378000+229000</f>
        <v>607000</v>
      </c>
      <c r="P272" s="41">
        <v>0</v>
      </c>
      <c r="Q272" s="41">
        <v>0</v>
      </c>
      <c r="R272" s="41">
        <v>0</v>
      </c>
      <c r="S272" s="41">
        <f t="shared" ref="S272:V272" si="141">S242+S246+S250+S260+S264+S268</f>
        <v>0</v>
      </c>
      <c r="T272" s="41">
        <f t="shared" si="141"/>
        <v>0</v>
      </c>
      <c r="U272" s="41">
        <f t="shared" si="141"/>
        <v>0</v>
      </c>
      <c r="V272" s="41">
        <f t="shared" si="141"/>
        <v>0</v>
      </c>
      <c r="Z272" s="3"/>
    </row>
    <row r="273" spans="1:31" ht="18" customHeight="1" x14ac:dyDescent="0.25">
      <c r="A273" s="136"/>
      <c r="B273" s="130"/>
      <c r="C273" s="72"/>
      <c r="D273" s="72"/>
      <c r="E273" s="120"/>
      <c r="F273" s="20" t="s">
        <v>33</v>
      </c>
      <c r="G273" s="72"/>
      <c r="H273" s="72"/>
      <c r="I273" s="72"/>
      <c r="J273" s="72"/>
      <c r="K273" s="72"/>
      <c r="L273" s="72"/>
      <c r="M273" s="72"/>
      <c r="N273" s="72">
        <f t="shared" si="131"/>
        <v>0</v>
      </c>
      <c r="O273" s="77">
        <v>0</v>
      </c>
      <c r="P273" s="41">
        <v>0</v>
      </c>
      <c r="Q273" s="41">
        <v>0</v>
      </c>
      <c r="R273" s="41">
        <v>0</v>
      </c>
      <c r="S273" s="41">
        <f t="shared" ref="S273:V273" si="142">S243+S247+S251+S261+S265+S269</f>
        <v>0</v>
      </c>
      <c r="T273" s="41">
        <f t="shared" si="142"/>
        <v>0</v>
      </c>
      <c r="U273" s="41">
        <f t="shared" si="142"/>
        <v>0</v>
      </c>
      <c r="V273" s="41">
        <f t="shared" si="142"/>
        <v>0</v>
      </c>
    </row>
    <row r="274" spans="1:31" ht="26.25" customHeight="1" x14ac:dyDescent="0.25">
      <c r="A274" s="137"/>
      <c r="B274" s="130"/>
      <c r="C274" s="72"/>
      <c r="D274" s="72"/>
      <c r="E274" s="121"/>
      <c r="F274" s="20" t="s">
        <v>94</v>
      </c>
      <c r="G274" s="72"/>
      <c r="H274" s="72"/>
      <c r="I274" s="72"/>
      <c r="J274" s="72"/>
      <c r="K274" s="72"/>
      <c r="L274" s="72"/>
      <c r="M274" s="72"/>
      <c r="N274" s="72">
        <f t="shared" si="131"/>
        <v>0</v>
      </c>
      <c r="O274" s="72">
        <v>0</v>
      </c>
      <c r="P274" s="41">
        <f t="shared" ref="P274:V274" si="143">P244+P248+P252+P262+P266</f>
        <v>0</v>
      </c>
      <c r="Q274" s="41">
        <f t="shared" si="143"/>
        <v>0</v>
      </c>
      <c r="R274" s="41">
        <f t="shared" si="143"/>
        <v>0</v>
      </c>
      <c r="S274" s="41">
        <f t="shared" si="143"/>
        <v>0</v>
      </c>
      <c r="T274" s="41">
        <f t="shared" si="143"/>
        <v>0</v>
      </c>
      <c r="U274" s="41">
        <f t="shared" si="143"/>
        <v>0</v>
      </c>
      <c r="V274" s="41">
        <f t="shared" si="143"/>
        <v>0</v>
      </c>
      <c r="Y274" s="3"/>
    </row>
    <row r="275" spans="1:31" ht="18" customHeight="1" x14ac:dyDescent="0.25">
      <c r="A275" s="135" t="s">
        <v>170</v>
      </c>
      <c r="B275" s="129" t="s">
        <v>173</v>
      </c>
      <c r="C275" s="72"/>
      <c r="D275" s="72"/>
      <c r="E275" s="119" t="s">
        <v>11</v>
      </c>
      <c r="F275" s="25" t="s">
        <v>1</v>
      </c>
      <c r="G275" s="72"/>
      <c r="H275" s="72"/>
      <c r="I275" s="72"/>
      <c r="J275" s="72"/>
      <c r="K275" s="72"/>
      <c r="L275" s="72"/>
      <c r="M275" s="72"/>
      <c r="N275" s="60">
        <f t="shared" ref="N275" si="144">SUM(N276:N278)</f>
        <v>249777.78</v>
      </c>
      <c r="O275" s="27">
        <f t="shared" ref="O275" si="145">SUM(O276:O278)</f>
        <v>249777.78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AC275" s="3"/>
    </row>
    <row r="276" spans="1:31" ht="18" customHeight="1" x14ac:dyDescent="0.25">
      <c r="A276" s="136"/>
      <c r="B276" s="130"/>
      <c r="C276" s="72"/>
      <c r="D276" s="72"/>
      <c r="E276" s="120"/>
      <c r="F276" s="20" t="s">
        <v>32</v>
      </c>
      <c r="G276" s="72"/>
      <c r="H276" s="72"/>
      <c r="I276" s="72"/>
      <c r="J276" s="72"/>
      <c r="K276" s="72"/>
      <c r="L276" s="72"/>
      <c r="M276" s="72"/>
      <c r="N276" s="72">
        <f t="shared" si="131"/>
        <v>0</v>
      </c>
      <c r="O276" s="72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</row>
    <row r="277" spans="1:31" ht="17.25" customHeight="1" x14ac:dyDescent="0.25">
      <c r="A277" s="136"/>
      <c r="B277" s="130"/>
      <c r="C277" s="72"/>
      <c r="D277" s="72"/>
      <c r="E277" s="120"/>
      <c r="F277" s="20" t="s">
        <v>33</v>
      </c>
      <c r="G277" s="72"/>
      <c r="H277" s="72"/>
      <c r="I277" s="72"/>
      <c r="J277" s="72"/>
      <c r="K277" s="72"/>
      <c r="L277" s="72"/>
      <c r="M277" s="72"/>
      <c r="N277" s="72">
        <f t="shared" si="131"/>
        <v>249777.78</v>
      </c>
      <c r="O277" s="72">
        <f>254333.34-4555.56</f>
        <v>249777.78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</row>
    <row r="278" spans="1:31" ht="27" customHeight="1" x14ac:dyDescent="0.25">
      <c r="A278" s="137"/>
      <c r="B278" s="131"/>
      <c r="C278" s="72"/>
      <c r="D278" s="72"/>
      <c r="E278" s="121"/>
      <c r="F278" s="20" t="s">
        <v>94</v>
      </c>
      <c r="G278" s="72"/>
      <c r="H278" s="72"/>
      <c r="I278" s="72"/>
      <c r="J278" s="72"/>
      <c r="K278" s="72"/>
      <c r="L278" s="72"/>
      <c r="M278" s="72"/>
      <c r="N278" s="72">
        <f t="shared" si="131"/>
        <v>0</v>
      </c>
      <c r="O278" s="72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</row>
    <row r="279" spans="1:31" ht="17.25" customHeight="1" x14ac:dyDescent="0.25">
      <c r="A279" s="132" t="s">
        <v>171</v>
      </c>
      <c r="B279" s="129" t="s">
        <v>174</v>
      </c>
      <c r="C279" s="43"/>
      <c r="D279" s="43"/>
      <c r="E279" s="126" t="s">
        <v>11</v>
      </c>
      <c r="F279" s="25" t="s">
        <v>1</v>
      </c>
      <c r="G279" s="41"/>
      <c r="H279" s="22"/>
      <c r="I279" s="22"/>
      <c r="J279" s="14"/>
      <c r="K279" s="41"/>
      <c r="L279" s="41"/>
      <c r="M279" s="41"/>
      <c r="N279" s="27">
        <f t="shared" ref="N279" si="146">SUM(N280:N282)</f>
        <v>20120800</v>
      </c>
      <c r="O279" s="27">
        <f t="shared" si="134"/>
        <v>300000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</row>
    <row r="280" spans="1:31" ht="18" customHeight="1" x14ac:dyDescent="0.25">
      <c r="A280" s="133"/>
      <c r="B280" s="130"/>
      <c r="C280" s="51"/>
      <c r="D280" s="51"/>
      <c r="E280" s="127"/>
      <c r="F280" s="21" t="s">
        <v>32</v>
      </c>
      <c r="G280" s="108">
        <v>1</v>
      </c>
      <c r="H280" s="22" t="e">
        <f t="shared" ref="H280:H282" si="147">SUM(I280:O280)</f>
        <v>#REF!</v>
      </c>
      <c r="I280" s="22">
        <v>0</v>
      </c>
      <c r="J280" s="14" t="e">
        <f>#REF!+K280+L280+#REF!+#REF!+#REF!</f>
        <v>#REF!</v>
      </c>
      <c r="K280" s="41">
        <v>0</v>
      </c>
      <c r="L280" s="41">
        <v>0</v>
      </c>
      <c r="M280" s="41">
        <v>0</v>
      </c>
      <c r="N280" s="41">
        <f>SUM(O268:V268)</f>
        <v>0</v>
      </c>
      <c r="O280" s="41">
        <v>0</v>
      </c>
      <c r="P280" s="72">
        <v>0</v>
      </c>
      <c r="Q280" s="72">
        <v>0</v>
      </c>
      <c r="R280" s="60">
        <v>0</v>
      </c>
      <c r="S280" s="88">
        <v>0</v>
      </c>
      <c r="T280" s="88">
        <v>0</v>
      </c>
      <c r="U280" s="88">
        <v>0</v>
      </c>
      <c r="V280" s="88">
        <v>0</v>
      </c>
      <c r="Z280" s="3"/>
    </row>
    <row r="281" spans="1:31" ht="18" customHeight="1" x14ac:dyDescent="0.25">
      <c r="A281" s="133"/>
      <c r="B281" s="130"/>
      <c r="C281" s="51"/>
      <c r="D281" s="51"/>
      <c r="E281" s="127"/>
      <c r="F281" s="20" t="s">
        <v>33</v>
      </c>
      <c r="G281" s="108"/>
      <c r="H281" s="22" t="e">
        <f t="shared" si="147"/>
        <v>#REF!</v>
      </c>
      <c r="I281" s="22">
        <v>0</v>
      </c>
      <c r="J281" s="14" t="e">
        <f>#REF!+K281+L281+#REF!+#REF!+#REF!</f>
        <v>#REF!</v>
      </c>
      <c r="K281" s="41">
        <v>0</v>
      </c>
      <c r="L281" s="41">
        <v>0</v>
      </c>
      <c r="M281" s="41">
        <v>0</v>
      </c>
      <c r="N281" s="41">
        <f>SUM(O269:V269)</f>
        <v>20120800</v>
      </c>
      <c r="O281" s="41">
        <v>300000</v>
      </c>
      <c r="P281" s="72">
        <v>0</v>
      </c>
      <c r="Q281" s="72">
        <v>0</v>
      </c>
      <c r="R281" s="41">
        <v>0</v>
      </c>
      <c r="S281" s="88">
        <v>0</v>
      </c>
      <c r="T281" s="88">
        <v>0</v>
      </c>
      <c r="U281" s="88">
        <v>0</v>
      </c>
      <c r="V281" s="88">
        <v>0</v>
      </c>
      <c r="X281" s="3"/>
      <c r="AB281" s="3"/>
      <c r="AD281" s="3"/>
      <c r="AE281" s="3"/>
    </row>
    <row r="282" spans="1:31" ht="26.4" x14ac:dyDescent="0.25">
      <c r="A282" s="134"/>
      <c r="B282" s="131"/>
      <c r="C282" s="51"/>
      <c r="D282" s="51"/>
      <c r="E282" s="128"/>
      <c r="F282" s="16" t="s">
        <v>94</v>
      </c>
      <c r="G282" s="108"/>
      <c r="H282" s="22" t="e">
        <f t="shared" si="147"/>
        <v>#REF!</v>
      </c>
      <c r="I282" s="22">
        <v>0</v>
      </c>
      <c r="J282" s="14" t="e">
        <f>#REF!+K282+L282+#REF!+#REF!+#REF!</f>
        <v>#REF!</v>
      </c>
      <c r="K282" s="41">
        <v>0</v>
      </c>
      <c r="L282" s="41">
        <v>150000</v>
      </c>
      <c r="M282" s="41">
        <v>20000</v>
      </c>
      <c r="N282" s="41">
        <v>0</v>
      </c>
      <c r="O282" s="41">
        <v>0</v>
      </c>
      <c r="P282" s="72">
        <v>0</v>
      </c>
      <c r="Q282" s="72">
        <v>0</v>
      </c>
      <c r="R282" s="41">
        <v>0</v>
      </c>
      <c r="S282" s="41">
        <f>S118+S156+S171+S233+S273</f>
        <v>0</v>
      </c>
      <c r="T282" s="41">
        <f>T118+T156+T171+T233+T273</f>
        <v>0</v>
      </c>
      <c r="U282" s="41">
        <f>U118+U156+U171+U233+U273</f>
        <v>0</v>
      </c>
      <c r="V282" s="41">
        <f>V273+V233+V171+V156</f>
        <v>0</v>
      </c>
      <c r="Y282" s="3"/>
      <c r="AA282" s="3"/>
      <c r="AB282" s="3"/>
    </row>
    <row r="283" spans="1:31" ht="20.25" customHeight="1" x14ac:dyDescent="0.25">
      <c r="A283" s="105"/>
      <c r="B283" s="166" t="s">
        <v>132</v>
      </c>
      <c r="C283" s="41"/>
      <c r="D283" s="41"/>
      <c r="E283" s="119"/>
      <c r="F283" s="59" t="s">
        <v>1</v>
      </c>
      <c r="G283" s="41"/>
      <c r="H283" s="41"/>
      <c r="I283" s="41"/>
      <c r="J283" s="41"/>
      <c r="K283" s="41"/>
      <c r="L283" s="41"/>
      <c r="M283" s="41"/>
      <c r="N283" s="60">
        <f t="shared" ref="N283" si="148">SUM(N284:N286)</f>
        <v>55443632.200000003</v>
      </c>
      <c r="O283" s="60">
        <f>SUM(O284:O286)</f>
        <v>32304152.160000004</v>
      </c>
      <c r="P283" s="60">
        <f t="shared" ref="P283:R283" si="149">SUM(P284:P286)</f>
        <v>12387536.07</v>
      </c>
      <c r="Q283" s="60">
        <f t="shared" si="149"/>
        <v>10751943.970000001</v>
      </c>
      <c r="R283" s="60">
        <f t="shared" si="149"/>
        <v>10751943.970000001</v>
      </c>
      <c r="S283" s="41">
        <f>S274+S234+S172+S157+S119</f>
        <v>0</v>
      </c>
      <c r="T283" s="41">
        <f>T274+T234+T172+T157+T119</f>
        <v>0</v>
      </c>
      <c r="U283" s="41">
        <f>U274+U234+U172+U157+U119</f>
        <v>0</v>
      </c>
      <c r="V283" s="41">
        <f>V274+V234+V172+V157</f>
        <v>0</v>
      </c>
      <c r="Y283" s="3"/>
      <c r="Z283" s="4"/>
      <c r="AA283" s="4"/>
      <c r="AB283" s="3"/>
      <c r="AE283" s="3"/>
    </row>
    <row r="284" spans="1:31" ht="19.5" customHeight="1" x14ac:dyDescent="0.25">
      <c r="A284" s="106"/>
      <c r="B284" s="167"/>
      <c r="C284" s="43"/>
      <c r="D284" s="43"/>
      <c r="E284" s="120"/>
      <c r="F284" s="21" t="s">
        <v>32</v>
      </c>
      <c r="G284" s="108" t="e">
        <f>G224+#REF!+G256</f>
        <v>#REF!</v>
      </c>
      <c r="H284" s="41" t="e">
        <f t="shared" ref="H284:H286" si="150">SUM(I284:O284)</f>
        <v>#REF!</v>
      </c>
      <c r="I284" s="41" t="e">
        <f>I224+#REF!+I256</f>
        <v>#REF!</v>
      </c>
      <c r="J284" s="15" t="e">
        <f>#REF!+K284+L284+#REF!+#REF!+#REF!</f>
        <v>#REF!</v>
      </c>
      <c r="K284" s="41">
        <f t="shared" ref="K284:M285" si="151">K242+K246+K250+K253+K256</f>
        <v>0</v>
      </c>
      <c r="L284" s="41">
        <f t="shared" si="151"/>
        <v>0</v>
      </c>
      <c r="M284" s="41">
        <f t="shared" si="151"/>
        <v>0</v>
      </c>
      <c r="N284" s="41">
        <f>O284+P284+Q284</f>
        <v>952800</v>
      </c>
      <c r="O284" s="41">
        <f>O242+O246+O250+O260+O264+O268+O272+O276+O280</f>
        <v>773100</v>
      </c>
      <c r="P284" s="72">
        <f t="shared" ref="P284:T284" si="152">P242+P246+P250+P260+P264+P268+P272+P276+P280</f>
        <v>0</v>
      </c>
      <c r="Q284" s="72">
        <f t="shared" si="152"/>
        <v>179700</v>
      </c>
      <c r="R284" s="72">
        <f t="shared" si="152"/>
        <v>179700</v>
      </c>
      <c r="S284" s="72">
        <f t="shared" si="152"/>
        <v>0</v>
      </c>
      <c r="T284" s="72">
        <f t="shared" si="152"/>
        <v>0</v>
      </c>
      <c r="U284" s="41">
        <v>0</v>
      </c>
      <c r="V284" s="41">
        <v>0</v>
      </c>
      <c r="Z284" s="73"/>
      <c r="AA284" s="73"/>
    </row>
    <row r="285" spans="1:31" x14ac:dyDescent="0.25">
      <c r="A285" s="106"/>
      <c r="B285" s="167"/>
      <c r="C285" s="43"/>
      <c r="D285" s="43"/>
      <c r="E285" s="120"/>
      <c r="F285" s="16" t="s">
        <v>33</v>
      </c>
      <c r="G285" s="189"/>
      <c r="H285" s="41" t="e">
        <f t="shared" si="150"/>
        <v>#REF!</v>
      </c>
      <c r="I285" s="41">
        <f>I225+I252+I257</f>
        <v>10500</v>
      </c>
      <c r="J285" s="15" t="e">
        <f>#REF!+K285+L285+#REF!+#REF!+#REF!</f>
        <v>#REF!</v>
      </c>
      <c r="K285" s="41">
        <f t="shared" si="151"/>
        <v>9161068.2300000004</v>
      </c>
      <c r="L285" s="41">
        <f t="shared" si="151"/>
        <v>59481227.359999999</v>
      </c>
      <c r="M285" s="41">
        <f t="shared" si="151"/>
        <v>9529352.9799999986</v>
      </c>
      <c r="N285" s="41">
        <f>O285+P285+Q285</f>
        <v>54490832.200000003</v>
      </c>
      <c r="O285" s="41">
        <f>O243+O247+O251+O261+O265+O269+O273+O277+O281</f>
        <v>31531052.160000004</v>
      </c>
      <c r="P285" s="72">
        <f t="shared" ref="P285:S285" si="153">P243+P247+P251+P261+P265+P269+P273+P277+P281</f>
        <v>12387536.07</v>
      </c>
      <c r="Q285" s="72">
        <f t="shared" si="153"/>
        <v>10572243.970000001</v>
      </c>
      <c r="R285" s="72">
        <f t="shared" si="153"/>
        <v>10572243.970000001</v>
      </c>
      <c r="S285" s="72">
        <f t="shared" si="153"/>
        <v>0</v>
      </c>
      <c r="T285" s="41">
        <v>0</v>
      </c>
      <c r="U285" s="41">
        <v>0</v>
      </c>
      <c r="V285" s="41">
        <v>0</v>
      </c>
      <c r="Z285" s="74"/>
      <c r="AA285" s="74"/>
    </row>
    <row r="286" spans="1:31" ht="26.4" x14ac:dyDescent="0.25">
      <c r="A286" s="107"/>
      <c r="B286" s="168"/>
      <c r="C286" s="43"/>
      <c r="D286" s="43"/>
      <c r="E286" s="121"/>
      <c r="F286" s="16" t="s">
        <v>94</v>
      </c>
      <c r="G286" s="189"/>
      <c r="H286" s="41" t="e">
        <f t="shared" si="150"/>
        <v>#REF!</v>
      </c>
      <c r="I286" s="41" t="e">
        <f>I226+#REF!+I258</f>
        <v>#REF!</v>
      </c>
      <c r="J286" s="15" t="e">
        <f>#REF!+K286+L286+#REF!+#REF!+#REF!</f>
        <v>#REF!</v>
      </c>
      <c r="K286" s="41">
        <f>K244+K248+K252+K255+K258</f>
        <v>0</v>
      </c>
      <c r="L286" s="41">
        <f>L258</f>
        <v>0</v>
      </c>
      <c r="M286" s="41">
        <f>M258</f>
        <v>0</v>
      </c>
      <c r="N286" s="41">
        <f>SUM(O274:V274)</f>
        <v>0</v>
      </c>
      <c r="O286" s="41">
        <f>O282</f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Y286" s="3"/>
      <c r="Z286" s="74"/>
      <c r="AA286" s="74"/>
    </row>
    <row r="287" spans="1:31" x14ac:dyDescent="0.25">
      <c r="A287" s="105"/>
      <c r="B287" s="144" t="s">
        <v>145</v>
      </c>
      <c r="C287" s="43"/>
      <c r="D287" s="43"/>
      <c r="E287" s="119"/>
      <c r="F287" s="23" t="s">
        <v>1</v>
      </c>
      <c r="G287" s="30"/>
      <c r="H287" s="41"/>
      <c r="I287" s="41"/>
      <c r="J287" s="15"/>
      <c r="K287" s="41"/>
      <c r="L287" s="41"/>
      <c r="M287" s="41"/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Z287" s="4"/>
      <c r="AA287" s="4"/>
    </row>
    <row r="288" spans="1:31" ht="26.4" x14ac:dyDescent="0.25">
      <c r="A288" s="106"/>
      <c r="B288" s="145"/>
      <c r="C288" s="43"/>
      <c r="D288" s="43"/>
      <c r="E288" s="120"/>
      <c r="F288" s="23" t="s">
        <v>2</v>
      </c>
      <c r="G288" s="30"/>
      <c r="H288" s="41"/>
      <c r="I288" s="41"/>
      <c r="J288" s="15"/>
      <c r="K288" s="41"/>
      <c r="L288" s="41"/>
      <c r="M288" s="41"/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Z288" s="4"/>
      <c r="AA288" s="4"/>
    </row>
    <row r="289" spans="1:26" ht="26.4" x14ac:dyDescent="0.25">
      <c r="A289" s="106"/>
      <c r="B289" s="145"/>
      <c r="C289" s="43"/>
      <c r="D289" s="43"/>
      <c r="E289" s="120"/>
      <c r="F289" s="23" t="s">
        <v>146</v>
      </c>
      <c r="G289" s="30"/>
      <c r="H289" s="41"/>
      <c r="I289" s="41"/>
      <c r="J289" s="15"/>
      <c r="K289" s="41"/>
      <c r="L289" s="41"/>
      <c r="M289" s="41"/>
      <c r="N289" s="41">
        <v>0</v>
      </c>
      <c r="O289" s="41">
        <v>0</v>
      </c>
      <c r="P289" s="9"/>
      <c r="Q289" s="9"/>
      <c r="R289" s="9"/>
      <c r="S289" s="9"/>
      <c r="T289" s="9"/>
      <c r="U289" s="9"/>
      <c r="V289" s="9"/>
    </row>
    <row r="290" spans="1:26" ht="15.75" customHeight="1" x14ac:dyDescent="0.25">
      <c r="A290" s="106"/>
      <c r="B290" s="145"/>
      <c r="C290" s="43"/>
      <c r="D290" s="43"/>
      <c r="E290" s="120"/>
      <c r="F290" s="23" t="s">
        <v>3</v>
      </c>
      <c r="G290" s="30"/>
      <c r="H290" s="41"/>
      <c r="I290" s="41"/>
      <c r="J290" s="15"/>
      <c r="K290" s="41"/>
      <c r="L290" s="41"/>
      <c r="M290" s="41"/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</row>
    <row r="291" spans="1:26" ht="26.4" x14ac:dyDescent="0.25">
      <c r="A291" s="107"/>
      <c r="B291" s="146"/>
      <c r="C291" s="43"/>
      <c r="D291" s="43"/>
      <c r="E291" s="121"/>
      <c r="F291" s="23" t="s">
        <v>147</v>
      </c>
      <c r="G291" s="30"/>
      <c r="H291" s="41"/>
      <c r="I291" s="41"/>
      <c r="J291" s="15"/>
      <c r="K291" s="41"/>
      <c r="L291" s="41"/>
      <c r="M291" s="41"/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Z291" s="3"/>
    </row>
    <row r="292" spans="1:26" x14ac:dyDescent="0.25">
      <c r="A292" s="138" t="s">
        <v>148</v>
      </c>
      <c r="B292" s="139"/>
      <c r="C292" s="63"/>
      <c r="D292" s="63"/>
      <c r="E292" s="119"/>
      <c r="F292" s="59" t="s">
        <v>1</v>
      </c>
      <c r="G292" s="80"/>
      <c r="H292" s="79"/>
      <c r="I292" s="79"/>
      <c r="J292" s="81"/>
      <c r="K292" s="79"/>
      <c r="L292" s="79"/>
      <c r="M292" s="79"/>
      <c r="N292" s="60">
        <f>SUM(N293:N295)</f>
        <v>177370466.11000001</v>
      </c>
      <c r="O292" s="60">
        <f t="shared" ref="O292:Q292" si="154">SUM(O293:O295)</f>
        <v>73867521.670000002</v>
      </c>
      <c r="P292" s="60">
        <f t="shared" si="154"/>
        <v>40052022.219999999</v>
      </c>
      <c r="Q292" s="60">
        <f t="shared" si="154"/>
        <v>32065100</v>
      </c>
      <c r="R292" s="60">
        <f t="shared" ref="R292" si="155">SUM(R293:R295)</f>
        <v>31385822.219999999</v>
      </c>
      <c r="S292" s="79">
        <v>0</v>
      </c>
      <c r="T292" s="79">
        <v>0</v>
      </c>
      <c r="U292" s="79">
        <v>0</v>
      </c>
      <c r="V292" s="79">
        <v>0</v>
      </c>
      <c r="X292" s="3"/>
    </row>
    <row r="293" spans="1:26" x14ac:dyDescent="0.25">
      <c r="A293" s="140"/>
      <c r="B293" s="141"/>
      <c r="C293" s="64"/>
      <c r="D293" s="64"/>
      <c r="E293" s="120"/>
      <c r="F293" s="21" t="s">
        <v>32</v>
      </c>
      <c r="G293" s="185" t="e">
        <f>#REF!</f>
        <v>#REF!</v>
      </c>
      <c r="H293" s="79" t="e">
        <f>SUM(I293:O293)</f>
        <v>#REF!</v>
      </c>
      <c r="I293" s="79" t="e">
        <f>#REF!+#REF!+I232+#REF!</f>
        <v>#REF!</v>
      </c>
      <c r="J293" s="82" t="e">
        <f>#REF!+K293+L293+#REF!+#REF!+#REF!</f>
        <v>#REF!</v>
      </c>
      <c r="K293" s="79" t="e">
        <f>#REF!+K152+K232+K284+#REF!+#REF!</f>
        <v>#REF!</v>
      </c>
      <c r="L293" s="79" t="e">
        <f>#REF!+L152+L232+L284+#REF!+#REF!</f>
        <v>#REF!</v>
      </c>
      <c r="M293" s="79" t="e">
        <f>#REF!+M152+M232+M284+#REF!+#REF!</f>
        <v>#REF!</v>
      </c>
      <c r="N293" s="79">
        <f>O293+P293+Q293+R293+S293+T293+U293+V293</f>
        <v>47416500</v>
      </c>
      <c r="O293" s="79">
        <f>O155+O170+O228+O284</f>
        <v>18953900</v>
      </c>
      <c r="P293" s="79">
        <f>P155+P170+P228+P284</f>
        <v>10693100</v>
      </c>
      <c r="Q293" s="79">
        <f>Q155+Q170+Q228+Q284</f>
        <v>9005600</v>
      </c>
      <c r="R293" s="79">
        <f>R155+R170+R228+R284</f>
        <v>8763900</v>
      </c>
      <c r="S293" s="79">
        <v>0</v>
      </c>
      <c r="T293" s="79">
        <v>0</v>
      </c>
      <c r="U293" s="79">
        <v>0</v>
      </c>
      <c r="V293" s="79">
        <v>0</v>
      </c>
    </row>
    <row r="294" spans="1:26" ht="19.5" customHeight="1" x14ac:dyDescent="0.25">
      <c r="A294" s="140"/>
      <c r="B294" s="141"/>
      <c r="C294" s="65"/>
      <c r="D294" s="65"/>
      <c r="E294" s="120"/>
      <c r="F294" s="16" t="s">
        <v>33</v>
      </c>
      <c r="G294" s="184"/>
      <c r="H294" s="79" t="e">
        <f>SUM(I294:O294)</f>
        <v>#REF!</v>
      </c>
      <c r="I294" s="79" t="e">
        <f>I118+#REF!+I233+#REF!</f>
        <v>#REF!</v>
      </c>
      <c r="J294" s="82" t="e">
        <f>#REF!+K294+L294+#REF!+#REF!+#REF!</f>
        <v>#REF!</v>
      </c>
      <c r="K294" s="79" t="e">
        <f>K118+#REF!+K233+K285+#REF!+#REF!</f>
        <v>#REF!</v>
      </c>
      <c r="L294" s="79" t="e">
        <f>L118+#REF!+L233+L285+#REF!+#REF!</f>
        <v>#REF!</v>
      </c>
      <c r="M294" s="79" t="e">
        <f>M118+#REF!+M233+M285+#REF!+#REF!</f>
        <v>#REF!</v>
      </c>
      <c r="N294" s="79">
        <f>O294+P294+Q294+R294+S294+T294+U294+V294</f>
        <v>128713966.11</v>
      </c>
      <c r="O294" s="79">
        <f>O118+O156+O171+O233+O285</f>
        <v>53693621.670000002</v>
      </c>
      <c r="P294" s="79">
        <f>P118+P156+P171+P233+P285</f>
        <v>29338922.219999999</v>
      </c>
      <c r="Q294" s="79">
        <f>Q118+Q156+Q171+Q233+Q285</f>
        <v>23059500</v>
      </c>
      <c r="R294" s="79">
        <f>R118+R156+R171+R233+R285</f>
        <v>22621922.219999999</v>
      </c>
      <c r="S294" s="79">
        <v>0</v>
      </c>
      <c r="T294" s="79">
        <v>0</v>
      </c>
      <c r="U294" s="79">
        <v>0</v>
      </c>
      <c r="V294" s="79">
        <v>0</v>
      </c>
      <c r="Y294" s="3"/>
    </row>
    <row r="295" spans="1:26" ht="24.75" customHeight="1" x14ac:dyDescent="0.25">
      <c r="A295" s="142"/>
      <c r="B295" s="143"/>
      <c r="C295" s="66"/>
      <c r="D295" s="66"/>
      <c r="E295" s="121"/>
      <c r="F295" s="16" t="s">
        <v>94</v>
      </c>
      <c r="G295" s="184"/>
      <c r="H295" s="79" t="e">
        <f>SUM(I295:O295)</f>
        <v>#REF!</v>
      </c>
      <c r="I295" s="79" t="e">
        <f>I119+#REF!+I234+#REF!</f>
        <v>#REF!</v>
      </c>
      <c r="J295" s="82" t="e">
        <f>#REF!+K295+L295+#REF!+#REF!+#REF!</f>
        <v>#REF!</v>
      </c>
      <c r="K295" s="79" t="e">
        <f>K119+K153+K234+K286+#REF!+#REF!</f>
        <v>#REF!</v>
      </c>
      <c r="L295" s="79" t="e">
        <f>L119+L153+L234+L286+#REF!+#REF!</f>
        <v>#REF!</v>
      </c>
      <c r="M295" s="79" t="e">
        <f>M119+M153+M234+M286+#REF!+#REF!</f>
        <v>#REF!</v>
      </c>
      <c r="N295" s="79">
        <f>O295+P295+Q295+R295+S295+T295+U295+V295</f>
        <v>1240000</v>
      </c>
      <c r="O295" s="79">
        <f>O119+O157+O172+O234+O286</f>
        <v>1220000</v>
      </c>
      <c r="P295" s="79">
        <f>P119+P157+P172+P234+P286</f>
        <v>20000</v>
      </c>
      <c r="Q295" s="79">
        <f>Q119+Q157+Q172+Q234+Q286</f>
        <v>0</v>
      </c>
      <c r="R295" s="79">
        <v>0</v>
      </c>
      <c r="S295" s="79">
        <v>0</v>
      </c>
      <c r="T295" s="79">
        <v>0</v>
      </c>
      <c r="U295" s="79">
        <v>0</v>
      </c>
      <c r="V295" s="79">
        <v>0</v>
      </c>
      <c r="Y295" s="3"/>
    </row>
    <row r="296" spans="1:26" ht="12.75" customHeight="1" x14ac:dyDescent="0.25">
      <c r="A296" s="95"/>
      <c r="B296" s="122" t="s">
        <v>149</v>
      </c>
      <c r="C296" s="6"/>
      <c r="D296" s="6"/>
      <c r="E296" s="97"/>
      <c r="F296" s="23" t="s">
        <v>1</v>
      </c>
      <c r="G296" s="9"/>
      <c r="H296" s="9"/>
      <c r="I296" s="9"/>
      <c r="J296" s="9"/>
      <c r="K296" s="9"/>
      <c r="L296" s="9"/>
      <c r="M296" s="67"/>
      <c r="N296" s="79">
        <v>0</v>
      </c>
      <c r="O296" s="79">
        <v>0</v>
      </c>
      <c r="P296" s="79">
        <v>0</v>
      </c>
      <c r="Q296" s="79">
        <v>0</v>
      </c>
      <c r="R296" s="79">
        <v>0</v>
      </c>
      <c r="S296" s="79">
        <v>0</v>
      </c>
      <c r="T296" s="79">
        <v>0</v>
      </c>
      <c r="U296" s="79">
        <v>0</v>
      </c>
      <c r="V296" s="79">
        <v>0</v>
      </c>
    </row>
    <row r="297" spans="1:26" ht="26.4" x14ac:dyDescent="0.25">
      <c r="A297" s="95"/>
      <c r="B297" s="123"/>
      <c r="C297" s="6"/>
      <c r="D297" s="6"/>
      <c r="E297" s="98"/>
      <c r="F297" s="23" t="s">
        <v>2</v>
      </c>
      <c r="G297" s="9"/>
      <c r="H297" s="9"/>
      <c r="I297" s="9"/>
      <c r="J297" s="9"/>
      <c r="K297" s="9"/>
      <c r="L297" s="9"/>
      <c r="M297" s="68" t="e">
        <f>#REF!-M301</f>
        <v>#REF!</v>
      </c>
      <c r="N297" s="41">
        <v>0</v>
      </c>
      <c r="O297" s="41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Z297" s="89"/>
    </row>
    <row r="298" spans="1:26" ht="27.75" customHeight="1" x14ac:dyDescent="0.25">
      <c r="A298" s="95"/>
      <c r="B298" s="123"/>
      <c r="C298" s="6"/>
      <c r="D298" s="6"/>
      <c r="E298" s="98"/>
      <c r="F298" s="23" t="s">
        <v>146</v>
      </c>
      <c r="G298" s="9"/>
      <c r="H298" s="9"/>
      <c r="I298" s="9"/>
      <c r="J298" s="9"/>
      <c r="K298" s="9"/>
      <c r="L298" s="68"/>
      <c r="M298" s="9"/>
      <c r="N298" s="41">
        <v>0</v>
      </c>
      <c r="O298" s="41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</row>
    <row r="299" spans="1:26" ht="15.75" customHeight="1" x14ac:dyDescent="0.25">
      <c r="A299" s="95"/>
      <c r="B299" s="123"/>
      <c r="C299" s="6"/>
      <c r="D299" s="6"/>
      <c r="E299" s="98"/>
      <c r="F299" s="23" t="s">
        <v>3</v>
      </c>
      <c r="G299" s="9"/>
      <c r="H299" s="9"/>
      <c r="I299" s="9"/>
      <c r="J299" s="9"/>
      <c r="K299" s="9"/>
      <c r="L299" s="9"/>
      <c r="M299" s="9">
        <v>45126486.32</v>
      </c>
      <c r="N299" s="41">
        <v>0</v>
      </c>
      <c r="O299" s="41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</row>
    <row r="300" spans="1:26" ht="26.4" x14ac:dyDescent="0.25">
      <c r="A300" s="95"/>
      <c r="B300" s="124"/>
      <c r="C300" s="6"/>
      <c r="D300" s="6"/>
      <c r="E300" s="98"/>
      <c r="F300" s="23" t="s">
        <v>147</v>
      </c>
      <c r="G300" s="9"/>
      <c r="H300" s="9"/>
      <c r="I300" s="9"/>
      <c r="J300" s="9"/>
      <c r="K300" s="9"/>
      <c r="L300" s="9"/>
      <c r="M300" s="9"/>
      <c r="N300" s="41">
        <v>0</v>
      </c>
      <c r="O300" s="41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</row>
    <row r="301" spans="1:26" ht="13.5" customHeight="1" x14ac:dyDescent="0.25">
      <c r="A301" s="34"/>
      <c r="B301" s="69" t="s">
        <v>150</v>
      </c>
      <c r="C301" s="6"/>
      <c r="D301" s="6"/>
      <c r="E301" s="9"/>
      <c r="F301" s="9"/>
      <c r="G301" s="9"/>
      <c r="H301" s="9"/>
      <c r="I301" s="9"/>
      <c r="J301" s="9"/>
      <c r="K301" s="9"/>
      <c r="L301" s="9"/>
      <c r="M301" s="9">
        <v>45296180.18</v>
      </c>
      <c r="N301" s="9"/>
      <c r="O301" s="35"/>
      <c r="P301" s="17"/>
      <c r="Q301" s="17"/>
      <c r="R301" s="17"/>
      <c r="S301" s="17"/>
      <c r="T301" s="17"/>
      <c r="U301" s="17"/>
      <c r="V301" s="17"/>
    </row>
    <row r="302" spans="1:26" x14ac:dyDescent="0.25">
      <c r="A302" s="95"/>
      <c r="B302" s="125" t="s">
        <v>151</v>
      </c>
      <c r="C302" s="6"/>
      <c r="D302" s="6"/>
      <c r="E302" s="98"/>
      <c r="F302" s="23" t="s">
        <v>1</v>
      </c>
      <c r="G302" s="9"/>
      <c r="H302" s="9"/>
      <c r="I302" s="9"/>
      <c r="J302" s="9"/>
      <c r="K302" s="9"/>
      <c r="L302" s="9"/>
      <c r="M302" s="9">
        <f>M301-M299</f>
        <v>169693.8599999994</v>
      </c>
      <c r="N302" s="41">
        <v>0</v>
      </c>
      <c r="O302" s="41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</row>
    <row r="303" spans="1:26" ht="26.4" x14ac:dyDescent="0.25">
      <c r="A303" s="95"/>
      <c r="B303" s="125"/>
      <c r="C303" s="6"/>
      <c r="D303" s="6"/>
      <c r="E303" s="98"/>
      <c r="F303" s="23" t="s">
        <v>2</v>
      </c>
      <c r="G303" s="9"/>
      <c r="H303" s="9"/>
      <c r="I303" s="9"/>
      <c r="J303" s="9"/>
      <c r="K303" s="9"/>
      <c r="L303" s="9"/>
      <c r="M303" s="9">
        <v>84732.86</v>
      </c>
      <c r="N303" s="41">
        <v>0</v>
      </c>
      <c r="O303" s="41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</row>
    <row r="304" spans="1:26" ht="27" customHeight="1" x14ac:dyDescent="0.25">
      <c r="A304" s="95"/>
      <c r="B304" s="125"/>
      <c r="C304" s="6"/>
      <c r="D304" s="6"/>
      <c r="E304" s="98"/>
      <c r="F304" s="23" t="s">
        <v>146</v>
      </c>
      <c r="G304" s="9"/>
      <c r="H304" s="9"/>
      <c r="I304" s="9"/>
      <c r="J304" s="9"/>
      <c r="K304" s="9"/>
      <c r="L304" s="9"/>
      <c r="M304" s="9">
        <v>104961</v>
      </c>
      <c r="N304" s="41">
        <v>0</v>
      </c>
      <c r="O304" s="41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</row>
    <row r="305" spans="1:28" ht="15.75" customHeight="1" x14ac:dyDescent="0.25">
      <c r="A305" s="95"/>
      <c r="B305" s="125"/>
      <c r="C305" s="6"/>
      <c r="D305" s="6"/>
      <c r="E305" s="98"/>
      <c r="F305" s="23" t="s">
        <v>3</v>
      </c>
      <c r="G305" s="9"/>
      <c r="H305" s="9"/>
      <c r="I305" s="9"/>
      <c r="J305" s="9"/>
      <c r="K305" s="9"/>
      <c r="L305" s="9"/>
      <c r="M305" s="9">
        <f>M303+M304</f>
        <v>189693.86</v>
      </c>
      <c r="N305" s="41">
        <v>0</v>
      </c>
      <c r="O305" s="41">
        <v>0</v>
      </c>
      <c r="P305" s="36">
        <v>0</v>
      </c>
      <c r="Q305" s="36">
        <v>0</v>
      </c>
      <c r="R305" s="78">
        <v>0</v>
      </c>
      <c r="S305" s="36">
        <f t="shared" ref="S305:V305" si="156">S311+S316+S321+S326</f>
        <v>0</v>
      </c>
      <c r="T305" s="36">
        <f t="shared" si="156"/>
        <v>0</v>
      </c>
      <c r="U305" s="36">
        <f t="shared" si="156"/>
        <v>0</v>
      </c>
      <c r="V305" s="36">
        <f t="shared" si="156"/>
        <v>0</v>
      </c>
    </row>
    <row r="306" spans="1:28" ht="26.25" customHeight="1" x14ac:dyDescent="0.25">
      <c r="A306" s="95"/>
      <c r="B306" s="125"/>
      <c r="C306" s="6"/>
      <c r="D306" s="6"/>
      <c r="E306" s="98"/>
      <c r="F306" s="23" t="s">
        <v>147</v>
      </c>
      <c r="G306" s="9"/>
      <c r="H306" s="9"/>
      <c r="I306" s="9"/>
      <c r="J306" s="9"/>
      <c r="K306" s="9"/>
      <c r="L306" s="9"/>
      <c r="M306" s="9"/>
      <c r="N306" s="41">
        <v>0</v>
      </c>
      <c r="O306" s="41">
        <v>0</v>
      </c>
      <c r="P306" s="36">
        <v>0</v>
      </c>
      <c r="Q306" s="36">
        <f t="shared" ref="N306:Q318" si="157">Q312+Q317+Q322+Q327</f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</row>
    <row r="307" spans="1:28" ht="13.5" customHeight="1" x14ac:dyDescent="0.25">
      <c r="A307" s="95"/>
      <c r="B307" s="96" t="s">
        <v>152</v>
      </c>
      <c r="C307" s="5"/>
      <c r="D307" s="5"/>
      <c r="E307" s="99"/>
      <c r="F307" s="32" t="s">
        <v>1</v>
      </c>
      <c r="G307" s="10"/>
      <c r="H307" s="10"/>
      <c r="I307" s="10"/>
      <c r="J307" s="10"/>
      <c r="K307" s="10"/>
      <c r="L307" s="10"/>
      <c r="M307" s="10"/>
      <c r="N307" s="17">
        <v>0</v>
      </c>
      <c r="O307" s="17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Y307" s="3"/>
    </row>
    <row r="308" spans="1:28" ht="26.4" x14ac:dyDescent="0.25">
      <c r="A308" s="95"/>
      <c r="B308" s="96"/>
      <c r="C308" s="5"/>
      <c r="D308" s="5"/>
      <c r="E308" s="99"/>
      <c r="F308" s="32" t="s">
        <v>2</v>
      </c>
      <c r="G308" s="10"/>
      <c r="H308" s="10"/>
      <c r="I308" s="10"/>
      <c r="J308" s="10"/>
      <c r="K308" s="10"/>
      <c r="L308" s="10"/>
      <c r="M308" s="10"/>
      <c r="N308" s="17">
        <v>0</v>
      </c>
      <c r="O308" s="17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</row>
    <row r="309" spans="1:28" ht="26.4" x14ac:dyDescent="0.25">
      <c r="A309" s="95"/>
      <c r="B309" s="96"/>
      <c r="C309" s="5"/>
      <c r="D309" s="5"/>
      <c r="E309" s="99"/>
      <c r="F309" s="32" t="s">
        <v>146</v>
      </c>
      <c r="G309" s="10"/>
      <c r="H309" s="10"/>
      <c r="I309" s="10"/>
      <c r="J309" s="10"/>
      <c r="K309" s="10"/>
      <c r="L309" s="10"/>
      <c r="M309" s="10"/>
      <c r="N309" s="17">
        <v>0</v>
      </c>
      <c r="O309" s="17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</row>
    <row r="310" spans="1:28" ht="17.25" customHeight="1" x14ac:dyDescent="0.25">
      <c r="A310" s="95"/>
      <c r="B310" s="96"/>
      <c r="C310" s="5"/>
      <c r="D310" s="5"/>
      <c r="E310" s="99"/>
      <c r="F310" s="32" t="s">
        <v>3</v>
      </c>
      <c r="G310" s="10"/>
      <c r="H310" s="10"/>
      <c r="I310" s="10"/>
      <c r="J310" s="10"/>
      <c r="K310" s="10"/>
      <c r="L310" s="10"/>
      <c r="M310" s="10"/>
      <c r="N310" s="17">
        <v>0</v>
      </c>
      <c r="O310" s="17">
        <v>0</v>
      </c>
      <c r="P310" s="36">
        <v>0</v>
      </c>
      <c r="Q310" s="36">
        <v>0</v>
      </c>
      <c r="R310" s="36">
        <v>0</v>
      </c>
      <c r="S310" s="36">
        <f t="shared" ref="R310:V311" si="158">S316+S321+S326+S331</f>
        <v>0</v>
      </c>
      <c r="T310" s="36">
        <f t="shared" si="158"/>
        <v>0</v>
      </c>
      <c r="U310" s="36">
        <f t="shared" si="158"/>
        <v>0</v>
      </c>
      <c r="V310" s="36">
        <f t="shared" si="158"/>
        <v>0</v>
      </c>
    </row>
    <row r="311" spans="1:28" ht="27" customHeight="1" x14ac:dyDescent="0.25">
      <c r="A311" s="95"/>
      <c r="B311" s="96"/>
      <c r="C311" s="5"/>
      <c r="D311" s="5"/>
      <c r="E311" s="99"/>
      <c r="F311" s="32" t="s">
        <v>147</v>
      </c>
      <c r="G311" s="10"/>
      <c r="H311" s="10"/>
      <c r="I311" s="10"/>
      <c r="J311" s="10"/>
      <c r="K311" s="10"/>
      <c r="L311" s="10"/>
      <c r="M311" s="10"/>
      <c r="N311" s="17">
        <v>0</v>
      </c>
      <c r="O311" s="17">
        <v>0</v>
      </c>
      <c r="P311" s="36">
        <f t="shared" ref="P311:V311" si="159">SUM(P312:P315)</f>
        <v>0</v>
      </c>
      <c r="Q311" s="36">
        <v>0</v>
      </c>
      <c r="R311" s="36">
        <f t="shared" si="158"/>
        <v>0</v>
      </c>
      <c r="S311" s="36">
        <f t="shared" si="159"/>
        <v>0</v>
      </c>
      <c r="T311" s="36">
        <f t="shared" si="159"/>
        <v>0</v>
      </c>
      <c r="U311" s="36">
        <f t="shared" si="159"/>
        <v>0</v>
      </c>
      <c r="V311" s="36">
        <f t="shared" si="159"/>
        <v>0</v>
      </c>
    </row>
    <row r="312" spans="1:28" ht="12.75" customHeight="1" x14ac:dyDescent="0.25">
      <c r="A312" s="95"/>
      <c r="B312" s="96" t="s">
        <v>153</v>
      </c>
      <c r="C312" s="5"/>
      <c r="D312" s="5"/>
      <c r="E312" s="99"/>
      <c r="F312" s="32" t="s">
        <v>1</v>
      </c>
      <c r="G312" s="10"/>
      <c r="H312" s="10"/>
      <c r="I312" s="10"/>
      <c r="J312" s="10"/>
      <c r="K312" s="10"/>
      <c r="L312" s="10"/>
      <c r="M312" s="10"/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AB312" s="3"/>
    </row>
    <row r="313" spans="1:28" ht="26.4" x14ac:dyDescent="0.25">
      <c r="A313" s="95"/>
      <c r="B313" s="96"/>
      <c r="C313" s="5"/>
      <c r="D313" s="5"/>
      <c r="E313" s="99"/>
      <c r="F313" s="32" t="s">
        <v>2</v>
      </c>
      <c r="G313" s="10"/>
      <c r="H313" s="10"/>
      <c r="I313" s="10"/>
      <c r="J313" s="10"/>
      <c r="K313" s="10"/>
      <c r="L313" s="10"/>
      <c r="M313" s="10"/>
      <c r="N313" s="17">
        <v>0</v>
      </c>
      <c r="O313" s="17">
        <v>0</v>
      </c>
      <c r="P313" s="39">
        <f>Z285</f>
        <v>0</v>
      </c>
      <c r="Q313" s="39">
        <v>0</v>
      </c>
      <c r="R313" s="78">
        <v>0</v>
      </c>
      <c r="S313" s="39">
        <f t="shared" ref="S313:V313" si="160">S260+S166</f>
        <v>0</v>
      </c>
      <c r="T313" s="39">
        <f t="shared" si="160"/>
        <v>0</v>
      </c>
      <c r="U313" s="39">
        <f t="shared" si="160"/>
        <v>0</v>
      </c>
      <c r="V313" s="39">
        <f t="shared" si="160"/>
        <v>0</v>
      </c>
    </row>
    <row r="314" spans="1:28" ht="27" customHeight="1" x14ac:dyDescent="0.25">
      <c r="A314" s="95"/>
      <c r="B314" s="96"/>
      <c r="C314" s="5"/>
      <c r="D314" s="5"/>
      <c r="E314" s="99"/>
      <c r="F314" s="32" t="s">
        <v>146</v>
      </c>
      <c r="G314" s="10"/>
      <c r="H314" s="10"/>
      <c r="I314" s="10"/>
      <c r="J314" s="10"/>
      <c r="K314" s="10"/>
      <c r="L314" s="10"/>
      <c r="M314" s="10"/>
      <c r="N314" s="17">
        <v>0</v>
      </c>
      <c r="O314" s="17">
        <v>0</v>
      </c>
      <c r="P314" s="39">
        <f>Z286</f>
        <v>0</v>
      </c>
      <c r="Q314" s="39">
        <f>AA286</f>
        <v>0</v>
      </c>
      <c r="R314" s="78">
        <v>0</v>
      </c>
      <c r="S314" s="39">
        <f t="shared" ref="S314:V314" si="161">S128+S167+S243+S247+S251+S261+S265</f>
        <v>0</v>
      </c>
      <c r="T314" s="39">
        <f t="shared" si="161"/>
        <v>0</v>
      </c>
      <c r="U314" s="39">
        <f t="shared" si="161"/>
        <v>0</v>
      </c>
      <c r="V314" s="39">
        <f t="shared" si="161"/>
        <v>0</v>
      </c>
    </row>
    <row r="315" spans="1:28" ht="19.5" customHeight="1" x14ac:dyDescent="0.25">
      <c r="A315" s="95"/>
      <c r="B315" s="96"/>
      <c r="C315" s="5"/>
      <c r="D315" s="5"/>
      <c r="E315" s="99"/>
      <c r="F315" s="32" t="s">
        <v>3</v>
      </c>
      <c r="G315" s="10"/>
      <c r="H315" s="10"/>
      <c r="I315" s="10"/>
      <c r="J315" s="10"/>
      <c r="K315" s="10"/>
      <c r="L315" s="10"/>
      <c r="M315" s="10"/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</row>
    <row r="316" spans="1:28" ht="15" customHeight="1" x14ac:dyDescent="0.25">
      <c r="A316" s="95"/>
      <c r="B316" s="96"/>
      <c r="C316" s="5"/>
      <c r="D316" s="5"/>
      <c r="E316" s="99"/>
      <c r="F316" s="75" t="s">
        <v>147</v>
      </c>
      <c r="G316" s="10"/>
      <c r="H316" s="10"/>
      <c r="I316" s="10"/>
      <c r="J316" s="10"/>
      <c r="K316" s="10"/>
      <c r="L316" s="10"/>
      <c r="M316" s="10"/>
      <c r="N316" s="17">
        <v>0</v>
      </c>
      <c r="O316" s="17">
        <v>0</v>
      </c>
      <c r="P316" s="36">
        <v>0</v>
      </c>
      <c r="Q316" s="36">
        <f t="shared" ref="Q316" si="162">SUM(Q317:Q320)</f>
        <v>0</v>
      </c>
      <c r="R316" s="36">
        <f t="shared" ref="R316" si="163">SUM(R317:R320)</f>
        <v>0</v>
      </c>
      <c r="S316" s="36">
        <f t="shared" ref="S316" si="164">SUM(S317:S320)</f>
        <v>0</v>
      </c>
      <c r="T316" s="36">
        <f t="shared" ref="T316" si="165">SUM(T317:T320)</f>
        <v>0</v>
      </c>
      <c r="U316" s="36">
        <f t="shared" ref="U316" si="166">SUM(U317:U320)</f>
        <v>0</v>
      </c>
      <c r="V316" s="36">
        <f t="shared" ref="V316" si="167">SUM(V317:V320)</f>
        <v>0</v>
      </c>
    </row>
    <row r="317" spans="1:28" x14ac:dyDescent="0.25">
      <c r="A317" s="95"/>
      <c r="B317" s="96" t="s">
        <v>154</v>
      </c>
      <c r="C317" s="5"/>
      <c r="D317" s="5"/>
      <c r="E317" s="100"/>
      <c r="F317" s="32" t="s">
        <v>1</v>
      </c>
      <c r="G317" s="10"/>
      <c r="H317" s="10"/>
      <c r="I317" s="10"/>
      <c r="J317" s="10"/>
      <c r="K317" s="10"/>
      <c r="L317" s="10"/>
      <c r="M317" s="10"/>
      <c r="N317" s="36">
        <f>O317+P317</f>
        <v>1240000</v>
      </c>
      <c r="O317" s="36">
        <f>O321</f>
        <v>1220000</v>
      </c>
      <c r="P317" s="17">
        <f>P321</f>
        <v>20000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</row>
    <row r="318" spans="1:28" ht="26.4" x14ac:dyDescent="0.25">
      <c r="A318" s="95"/>
      <c r="B318" s="96"/>
      <c r="C318" s="5"/>
      <c r="D318" s="5"/>
      <c r="E318" s="100"/>
      <c r="F318" s="32" t="s">
        <v>2</v>
      </c>
      <c r="G318" s="10"/>
      <c r="H318" s="10"/>
      <c r="I318" s="10"/>
      <c r="J318" s="10"/>
      <c r="K318" s="10"/>
      <c r="L318" s="10"/>
      <c r="M318" s="10"/>
      <c r="N318" s="36">
        <f t="shared" si="157"/>
        <v>0</v>
      </c>
      <c r="O318" s="36">
        <f t="shared" si="157"/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</row>
    <row r="319" spans="1:28" ht="26.4" x14ac:dyDescent="0.25">
      <c r="A319" s="95"/>
      <c r="B319" s="96"/>
      <c r="C319" s="5"/>
      <c r="D319" s="5"/>
      <c r="E319" s="100"/>
      <c r="F319" s="32" t="s">
        <v>146</v>
      </c>
      <c r="G319" s="10"/>
      <c r="H319" s="10"/>
      <c r="I319" s="10"/>
      <c r="J319" s="10"/>
      <c r="K319" s="10"/>
      <c r="L319" s="10"/>
      <c r="M319" s="10"/>
      <c r="N319" s="36">
        <v>0</v>
      </c>
      <c r="O319" s="36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</row>
    <row r="320" spans="1:28" ht="17.25" customHeight="1" x14ac:dyDescent="0.25">
      <c r="A320" s="95"/>
      <c r="B320" s="96"/>
      <c r="C320" s="5"/>
      <c r="D320" s="5"/>
      <c r="E320" s="100"/>
      <c r="F320" s="32" t="s">
        <v>3</v>
      </c>
      <c r="G320" s="10"/>
      <c r="H320" s="10"/>
      <c r="I320" s="10"/>
      <c r="J320" s="10"/>
      <c r="K320" s="10"/>
      <c r="L320" s="10"/>
      <c r="M320" s="10"/>
      <c r="N320" s="17">
        <v>0</v>
      </c>
      <c r="O320" s="36">
        <v>0</v>
      </c>
      <c r="P320" s="39">
        <f t="shared" ref="P320:V320" si="168">P220</f>
        <v>0</v>
      </c>
      <c r="Q320" s="39">
        <f t="shared" si="168"/>
        <v>0</v>
      </c>
      <c r="R320" s="39">
        <f t="shared" si="168"/>
        <v>0</v>
      </c>
      <c r="S320" s="39">
        <f t="shared" si="168"/>
        <v>0</v>
      </c>
      <c r="T320" s="39">
        <f t="shared" si="168"/>
        <v>0</v>
      </c>
      <c r="U320" s="39">
        <f t="shared" si="168"/>
        <v>0</v>
      </c>
      <c r="V320" s="39">
        <f t="shared" si="168"/>
        <v>0</v>
      </c>
    </row>
    <row r="321" spans="1:27" ht="26.4" x14ac:dyDescent="0.25">
      <c r="A321" s="95"/>
      <c r="B321" s="96"/>
      <c r="C321" s="5"/>
      <c r="D321" s="5"/>
      <c r="E321" s="100"/>
      <c r="F321" s="32" t="s">
        <v>147</v>
      </c>
      <c r="G321" s="10"/>
      <c r="H321" s="10"/>
      <c r="I321" s="10"/>
      <c r="J321" s="10"/>
      <c r="K321" s="10"/>
      <c r="L321" s="10"/>
      <c r="M321" s="10"/>
      <c r="N321" s="36">
        <v>1240000</v>
      </c>
      <c r="O321" s="36">
        <v>1220000</v>
      </c>
      <c r="P321" s="36">
        <v>20000</v>
      </c>
      <c r="Q321" s="36">
        <v>0</v>
      </c>
      <c r="R321" s="36">
        <v>0</v>
      </c>
      <c r="S321" s="36">
        <f t="shared" ref="S321" si="169">SUM(S322:S325)</f>
        <v>0</v>
      </c>
      <c r="T321" s="36">
        <f t="shared" ref="T321" si="170">SUM(T322:T325)</f>
        <v>0</v>
      </c>
      <c r="U321" s="36">
        <f t="shared" ref="U321" si="171">SUM(U322:U325)</f>
        <v>0</v>
      </c>
      <c r="V321" s="36">
        <f t="shared" ref="V321" si="172">SUM(V322:V325)</f>
        <v>0</v>
      </c>
    </row>
    <row r="322" spans="1:27" x14ac:dyDescent="0.25">
      <c r="A322" s="37"/>
      <c r="B322" s="38" t="s">
        <v>150</v>
      </c>
      <c r="C322" s="5"/>
      <c r="D322" s="5"/>
      <c r="E322" s="33"/>
      <c r="F322" s="10"/>
      <c r="G322" s="10"/>
      <c r="H322" s="10"/>
      <c r="I322" s="10"/>
      <c r="J322" s="10"/>
      <c r="K322" s="10"/>
      <c r="L322" s="10"/>
      <c r="M322" s="10"/>
      <c r="N322" s="10"/>
      <c r="O322" s="9"/>
      <c r="P322" s="17"/>
      <c r="Q322" s="17"/>
      <c r="R322" s="17"/>
      <c r="S322" s="17"/>
      <c r="T322" s="17"/>
      <c r="U322" s="17"/>
      <c r="V322" s="17"/>
      <c r="AA322" s="3"/>
    </row>
    <row r="323" spans="1:27" ht="18" customHeight="1" x14ac:dyDescent="0.25">
      <c r="A323" s="95"/>
      <c r="B323" s="96" t="s">
        <v>155</v>
      </c>
      <c r="C323" s="5"/>
      <c r="D323" s="5"/>
      <c r="E323" s="99"/>
      <c r="F323" s="32" t="s">
        <v>1</v>
      </c>
      <c r="G323" s="10"/>
      <c r="H323" s="10"/>
      <c r="I323" s="10"/>
      <c r="J323" s="10"/>
      <c r="K323" s="10"/>
      <c r="L323" s="10"/>
      <c r="M323" s="10"/>
      <c r="N323" s="60">
        <f>SUM(N324:N326)</f>
        <v>149085288.32999998</v>
      </c>
      <c r="O323" s="60">
        <f t="shared" ref="O323:R323" si="173">SUM(O324:O326)</f>
        <v>51612743.890000001</v>
      </c>
      <c r="P323" s="60">
        <f t="shared" si="173"/>
        <v>33971622.219999999</v>
      </c>
      <c r="Q323" s="60">
        <f t="shared" si="173"/>
        <v>32115100</v>
      </c>
      <c r="R323" s="60">
        <f t="shared" si="173"/>
        <v>31385822.219999999</v>
      </c>
      <c r="S323" s="72">
        <v>0</v>
      </c>
      <c r="T323" s="72">
        <v>0</v>
      </c>
      <c r="U323" s="72">
        <v>0</v>
      </c>
      <c r="V323" s="72">
        <v>0</v>
      </c>
    </row>
    <row r="324" spans="1:27" ht="26.4" x14ac:dyDescent="0.25">
      <c r="A324" s="95"/>
      <c r="B324" s="96"/>
      <c r="C324" s="5"/>
      <c r="D324" s="5"/>
      <c r="E324" s="99"/>
      <c r="F324" s="32" t="s">
        <v>2</v>
      </c>
      <c r="G324" s="10"/>
      <c r="H324" s="10"/>
      <c r="I324" s="10"/>
      <c r="J324" s="10"/>
      <c r="K324" s="10"/>
      <c r="L324" s="10"/>
      <c r="M324" s="10"/>
      <c r="N324" s="72">
        <v>0</v>
      </c>
      <c r="O324" s="72">
        <v>0</v>
      </c>
      <c r="P324" s="72">
        <v>0</v>
      </c>
      <c r="Q324" s="72">
        <v>0</v>
      </c>
      <c r="R324" s="72">
        <v>0</v>
      </c>
      <c r="S324" s="72">
        <v>0</v>
      </c>
      <c r="T324" s="72">
        <v>0</v>
      </c>
      <c r="U324" s="72">
        <v>0</v>
      </c>
      <c r="V324" s="72">
        <v>0</v>
      </c>
    </row>
    <row r="325" spans="1:27" ht="26.4" x14ac:dyDescent="0.25">
      <c r="A325" s="95"/>
      <c r="B325" s="96"/>
      <c r="C325" s="5"/>
      <c r="D325" s="5"/>
      <c r="E325" s="99"/>
      <c r="F325" s="32" t="s">
        <v>146</v>
      </c>
      <c r="G325" s="10"/>
      <c r="H325" s="10"/>
      <c r="I325" s="10"/>
      <c r="J325" s="10"/>
      <c r="K325" s="10"/>
      <c r="L325" s="10"/>
      <c r="M325" s="10"/>
      <c r="N325" s="72">
        <f>O325+P325+Q325+R325+S325+T325+U325+V325</f>
        <v>47480200</v>
      </c>
      <c r="O325" s="72">
        <v>18468900</v>
      </c>
      <c r="P325" s="72">
        <v>11191800</v>
      </c>
      <c r="Q325" s="72">
        <v>9055600</v>
      </c>
      <c r="R325" s="72">
        <v>8763900</v>
      </c>
      <c r="S325" s="72">
        <v>0</v>
      </c>
      <c r="T325" s="72">
        <v>0</v>
      </c>
      <c r="U325" s="72">
        <v>0</v>
      </c>
      <c r="V325" s="72">
        <v>0</v>
      </c>
    </row>
    <row r="326" spans="1:27" ht="17.25" customHeight="1" x14ac:dyDescent="0.25">
      <c r="A326" s="95"/>
      <c r="B326" s="96"/>
      <c r="C326" s="5"/>
      <c r="D326" s="5"/>
      <c r="E326" s="99"/>
      <c r="F326" s="32" t="s">
        <v>3</v>
      </c>
      <c r="G326" s="10"/>
      <c r="H326" s="10"/>
      <c r="I326" s="10"/>
      <c r="J326" s="10"/>
      <c r="K326" s="10"/>
      <c r="L326" s="10"/>
      <c r="M326" s="10"/>
      <c r="N326" s="72">
        <f>O326+P326+Q326+R326+S326+T326+U326+V326</f>
        <v>101605088.33</v>
      </c>
      <c r="O326" s="72">
        <v>33143843.890000001</v>
      </c>
      <c r="P326" s="72">
        <v>22779822.219999999</v>
      </c>
      <c r="Q326" s="72">
        <v>23059500</v>
      </c>
      <c r="R326" s="39">
        <v>22621922.219999999</v>
      </c>
      <c r="S326" s="39">
        <f>S226</f>
        <v>0</v>
      </c>
      <c r="T326" s="39">
        <f>T226</f>
        <v>0</v>
      </c>
      <c r="U326" s="39">
        <f>U226</f>
        <v>0</v>
      </c>
      <c r="V326" s="39">
        <f>V226</f>
        <v>0</v>
      </c>
    </row>
    <row r="327" spans="1:27" ht="26.4" x14ac:dyDescent="0.25">
      <c r="A327" s="95"/>
      <c r="B327" s="96"/>
      <c r="C327" s="5"/>
      <c r="D327" s="5"/>
      <c r="E327" s="99"/>
      <c r="F327" s="32" t="s">
        <v>147</v>
      </c>
      <c r="G327" s="10"/>
      <c r="H327" s="10"/>
      <c r="I327" s="10"/>
      <c r="J327" s="10"/>
      <c r="K327" s="10"/>
      <c r="L327" s="10"/>
      <c r="M327" s="10"/>
      <c r="N327" s="17">
        <v>0</v>
      </c>
      <c r="O327" s="17">
        <v>0</v>
      </c>
      <c r="P327" s="17">
        <v>0</v>
      </c>
      <c r="Q327" s="17">
        <v>0</v>
      </c>
      <c r="R327" s="39">
        <f t="shared" ref="R327:V327" si="174">R227</f>
        <v>0</v>
      </c>
      <c r="S327" s="39">
        <f t="shared" si="174"/>
        <v>0</v>
      </c>
      <c r="T327" s="39">
        <f t="shared" si="174"/>
        <v>0</v>
      </c>
      <c r="U327" s="39">
        <f t="shared" si="174"/>
        <v>0</v>
      </c>
      <c r="V327" s="39">
        <f t="shared" si="174"/>
        <v>0</v>
      </c>
    </row>
    <row r="328" spans="1:27" x14ac:dyDescent="0.25">
      <c r="A328" s="95"/>
      <c r="B328" s="96" t="s">
        <v>157</v>
      </c>
      <c r="C328" s="5"/>
      <c r="D328" s="5"/>
      <c r="E328" s="101"/>
      <c r="F328" s="32" t="s">
        <v>1</v>
      </c>
      <c r="G328" s="10"/>
      <c r="H328" s="10"/>
      <c r="I328" s="10"/>
      <c r="J328" s="10"/>
      <c r="K328" s="10"/>
      <c r="L328" s="10"/>
      <c r="M328" s="10"/>
      <c r="N328" s="17">
        <v>0</v>
      </c>
      <c r="O328" s="36">
        <f t="shared" ref="O328" si="175">SUM(O329:O332)</f>
        <v>21034777.780000001</v>
      </c>
      <c r="P328" s="17">
        <v>0</v>
      </c>
      <c r="Q328" s="17">
        <v>0</v>
      </c>
      <c r="R328" s="39">
        <f t="shared" ref="R328:V328" si="176">R228</f>
        <v>0</v>
      </c>
      <c r="S328" s="39">
        <f t="shared" si="176"/>
        <v>0</v>
      </c>
      <c r="T328" s="39">
        <f t="shared" si="176"/>
        <v>0</v>
      </c>
      <c r="U328" s="39">
        <f t="shared" si="176"/>
        <v>0</v>
      </c>
      <c r="V328" s="39">
        <f t="shared" si="176"/>
        <v>0</v>
      </c>
    </row>
    <row r="329" spans="1:27" ht="24.75" customHeight="1" x14ac:dyDescent="0.25">
      <c r="A329" s="95"/>
      <c r="B329" s="96"/>
      <c r="C329" s="5"/>
      <c r="D329" s="5"/>
      <c r="E329" s="99"/>
      <c r="F329" s="32" t="s">
        <v>2</v>
      </c>
      <c r="G329" s="10"/>
      <c r="H329" s="10"/>
      <c r="I329" s="10"/>
      <c r="J329" s="10"/>
      <c r="K329" s="10"/>
      <c r="L329" s="10"/>
      <c r="M329" s="10"/>
      <c r="N329" s="17">
        <v>0</v>
      </c>
      <c r="O329" s="17">
        <v>0</v>
      </c>
      <c r="P329" s="17">
        <v>0</v>
      </c>
      <c r="Q329" s="17">
        <v>0</v>
      </c>
      <c r="R329" s="39">
        <f t="shared" ref="R329:V329" si="177">R229</f>
        <v>0</v>
      </c>
      <c r="S329" s="39">
        <f t="shared" si="177"/>
        <v>0</v>
      </c>
      <c r="T329" s="39">
        <f t="shared" si="177"/>
        <v>0</v>
      </c>
      <c r="U329" s="39">
        <f t="shared" si="177"/>
        <v>0</v>
      </c>
      <c r="V329" s="39">
        <f t="shared" si="177"/>
        <v>0</v>
      </c>
    </row>
    <row r="330" spans="1:27" ht="26.25" customHeight="1" x14ac:dyDescent="0.25">
      <c r="A330" s="95"/>
      <c r="B330" s="96"/>
      <c r="C330" s="5"/>
      <c r="D330" s="5"/>
      <c r="E330" s="99"/>
      <c r="F330" s="32" t="s">
        <v>146</v>
      </c>
      <c r="G330" s="10"/>
      <c r="H330" s="10"/>
      <c r="I330" s="10"/>
      <c r="J330" s="10"/>
      <c r="K330" s="10"/>
      <c r="L330" s="10"/>
      <c r="M330" s="10"/>
      <c r="N330" s="17">
        <v>0</v>
      </c>
      <c r="O330" s="17">
        <v>485000</v>
      </c>
      <c r="P330" s="39">
        <v>0</v>
      </c>
      <c r="Q330" s="39">
        <v>0</v>
      </c>
      <c r="R330" s="39">
        <f t="shared" ref="R330:V330" si="178">R230</f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</row>
    <row r="331" spans="1:27" ht="18" customHeight="1" x14ac:dyDescent="0.25">
      <c r="A331" s="95"/>
      <c r="B331" s="96"/>
      <c r="C331" s="5"/>
      <c r="D331" s="5"/>
      <c r="E331" s="99"/>
      <c r="F331" s="32" t="s">
        <v>3</v>
      </c>
      <c r="G331" s="10"/>
      <c r="H331" s="10"/>
      <c r="I331" s="10"/>
      <c r="J331" s="10"/>
      <c r="K331" s="10"/>
      <c r="L331" s="10"/>
      <c r="M331" s="10"/>
      <c r="N331" s="17">
        <v>0</v>
      </c>
      <c r="O331" s="17">
        <v>20549777.780000001</v>
      </c>
      <c r="P331" s="39">
        <v>0</v>
      </c>
      <c r="Q331" s="39">
        <v>0</v>
      </c>
      <c r="R331" s="39">
        <f t="shared" ref="R331:V331" si="179">R231</f>
        <v>0</v>
      </c>
      <c r="S331" s="39">
        <f t="shared" si="179"/>
        <v>0</v>
      </c>
      <c r="T331" s="39">
        <f t="shared" si="179"/>
        <v>0</v>
      </c>
      <c r="U331" s="39">
        <f t="shared" si="179"/>
        <v>0</v>
      </c>
      <c r="V331" s="39">
        <f t="shared" si="179"/>
        <v>0</v>
      </c>
    </row>
    <row r="332" spans="1:27" ht="28.5" customHeight="1" x14ac:dyDescent="0.25">
      <c r="A332" s="95"/>
      <c r="B332" s="96"/>
      <c r="C332" s="5"/>
      <c r="D332" s="5"/>
      <c r="E332" s="99"/>
      <c r="F332" s="32" t="s">
        <v>147</v>
      </c>
      <c r="G332" s="10"/>
      <c r="H332" s="10"/>
      <c r="I332" s="10"/>
      <c r="J332" s="10"/>
      <c r="K332" s="10"/>
      <c r="L332" s="10"/>
      <c r="M332" s="10"/>
      <c r="N332" s="17">
        <v>0</v>
      </c>
      <c r="O332" s="39">
        <f>O220</f>
        <v>0</v>
      </c>
      <c r="P332" s="39">
        <v>0</v>
      </c>
      <c r="Q332" s="39">
        <v>0</v>
      </c>
      <c r="R332" s="39">
        <f t="shared" ref="R332:V332" si="180">R232</f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</row>
    <row r="333" spans="1:27" ht="12.75" customHeight="1" x14ac:dyDescent="0.25">
      <c r="A333" s="95"/>
      <c r="B333" s="96" t="s">
        <v>156</v>
      </c>
      <c r="C333" s="5"/>
      <c r="D333" s="5"/>
      <c r="E333" s="99"/>
      <c r="F333" s="32" t="s">
        <v>1</v>
      </c>
      <c r="G333" s="10"/>
      <c r="H333" s="10"/>
      <c r="I333" s="10"/>
      <c r="J333" s="10"/>
      <c r="K333" s="10"/>
      <c r="L333" s="10"/>
      <c r="M333" s="10"/>
      <c r="N333" s="17">
        <v>0</v>
      </c>
      <c r="O333" s="36">
        <f t="shared" ref="O333" si="181">SUM(O334:O337)</f>
        <v>0</v>
      </c>
      <c r="P333" s="39">
        <v>0</v>
      </c>
      <c r="Q333" s="39">
        <v>0</v>
      </c>
      <c r="R333" s="39">
        <f t="shared" ref="R333:V333" si="182">R233</f>
        <v>0</v>
      </c>
      <c r="S333" s="39">
        <f t="shared" si="182"/>
        <v>0</v>
      </c>
      <c r="T333" s="39">
        <f t="shared" si="182"/>
        <v>0</v>
      </c>
      <c r="U333" s="39">
        <f t="shared" si="182"/>
        <v>0</v>
      </c>
      <c r="V333" s="39">
        <f t="shared" si="182"/>
        <v>0</v>
      </c>
    </row>
    <row r="334" spans="1:27" ht="25.5" customHeight="1" x14ac:dyDescent="0.25">
      <c r="A334" s="95"/>
      <c r="B334" s="96"/>
      <c r="C334" s="5"/>
      <c r="D334" s="5"/>
      <c r="E334" s="99"/>
      <c r="F334" s="32" t="s">
        <v>2</v>
      </c>
      <c r="G334" s="10"/>
      <c r="H334" s="10"/>
      <c r="I334" s="10"/>
      <c r="J334" s="10"/>
      <c r="K334" s="10"/>
      <c r="L334" s="10"/>
      <c r="M334" s="10"/>
      <c r="N334" s="17">
        <v>0</v>
      </c>
      <c r="O334" s="17">
        <v>0</v>
      </c>
      <c r="P334" s="39">
        <v>0</v>
      </c>
      <c r="Q334" s="39">
        <v>0</v>
      </c>
      <c r="R334" s="39">
        <f t="shared" ref="R334:V334" si="183">R234</f>
        <v>0</v>
      </c>
      <c r="S334" s="39">
        <f t="shared" si="183"/>
        <v>0</v>
      </c>
      <c r="T334" s="39">
        <f t="shared" si="183"/>
        <v>0</v>
      </c>
      <c r="U334" s="39">
        <f t="shared" si="183"/>
        <v>0</v>
      </c>
      <c r="V334" s="39">
        <f t="shared" si="183"/>
        <v>0</v>
      </c>
    </row>
    <row r="335" spans="1:27" ht="27" customHeight="1" x14ac:dyDescent="0.25">
      <c r="A335" s="95"/>
      <c r="B335" s="96"/>
      <c r="C335" s="5"/>
      <c r="D335" s="5"/>
      <c r="E335" s="99"/>
      <c r="F335" s="32" t="s">
        <v>146</v>
      </c>
      <c r="G335" s="10"/>
      <c r="H335" s="10"/>
      <c r="I335" s="10"/>
      <c r="J335" s="10"/>
      <c r="K335" s="10"/>
      <c r="L335" s="10"/>
      <c r="M335" s="10"/>
      <c r="N335" s="17">
        <v>0</v>
      </c>
      <c r="O335" s="17">
        <v>0</v>
      </c>
      <c r="P335" s="39">
        <v>0</v>
      </c>
      <c r="Q335" s="39">
        <v>0</v>
      </c>
      <c r="R335" s="39">
        <f t="shared" ref="R335:V335" si="184">R235</f>
        <v>0</v>
      </c>
      <c r="S335" s="39">
        <f t="shared" si="184"/>
        <v>0</v>
      </c>
      <c r="T335" s="39">
        <f t="shared" si="184"/>
        <v>0</v>
      </c>
      <c r="U335" s="39">
        <f t="shared" si="184"/>
        <v>0</v>
      </c>
      <c r="V335" s="39">
        <f t="shared" si="184"/>
        <v>0</v>
      </c>
    </row>
    <row r="336" spans="1:27" ht="18" customHeight="1" x14ac:dyDescent="0.25">
      <c r="A336" s="95"/>
      <c r="B336" s="96"/>
      <c r="C336" s="5"/>
      <c r="D336" s="5"/>
      <c r="E336" s="99"/>
      <c r="F336" s="32" t="s">
        <v>3</v>
      </c>
      <c r="G336" s="10"/>
      <c r="H336" s="10"/>
      <c r="I336" s="10"/>
      <c r="J336" s="10"/>
      <c r="K336" s="10"/>
      <c r="L336" s="10"/>
      <c r="M336" s="10"/>
      <c r="N336" s="17">
        <v>0</v>
      </c>
      <c r="O336" s="17">
        <v>0</v>
      </c>
      <c r="P336" s="39">
        <v>0</v>
      </c>
      <c r="Q336" s="39">
        <v>0</v>
      </c>
      <c r="R336" s="39">
        <f t="shared" ref="R336:V336" si="185">R236</f>
        <v>0</v>
      </c>
      <c r="S336" s="39">
        <f t="shared" si="185"/>
        <v>0</v>
      </c>
      <c r="T336" s="39">
        <f t="shared" si="185"/>
        <v>0</v>
      </c>
      <c r="U336" s="39">
        <f t="shared" si="185"/>
        <v>0</v>
      </c>
      <c r="V336" s="39">
        <f t="shared" si="185"/>
        <v>0</v>
      </c>
    </row>
    <row r="337" spans="1:22" ht="26.4" x14ac:dyDescent="0.25">
      <c r="A337" s="95"/>
      <c r="B337" s="96"/>
      <c r="C337" s="5"/>
      <c r="D337" s="5"/>
      <c r="E337" s="99"/>
      <c r="F337" s="32" t="s">
        <v>147</v>
      </c>
      <c r="G337" s="10"/>
      <c r="H337" s="10"/>
      <c r="I337" s="10"/>
      <c r="J337" s="10"/>
      <c r="K337" s="10"/>
      <c r="L337" s="10"/>
      <c r="M337" s="10"/>
      <c r="N337" s="17">
        <v>0</v>
      </c>
      <c r="O337" s="39">
        <f>O225</f>
        <v>0</v>
      </c>
      <c r="P337" s="39">
        <v>0</v>
      </c>
      <c r="Q337" s="39">
        <v>0</v>
      </c>
      <c r="R337" s="39">
        <f t="shared" ref="R337:V337" si="186">R237</f>
        <v>0</v>
      </c>
      <c r="S337" s="39">
        <f t="shared" si="186"/>
        <v>0</v>
      </c>
      <c r="T337" s="39">
        <f t="shared" si="186"/>
        <v>0</v>
      </c>
      <c r="U337" s="39">
        <f t="shared" si="186"/>
        <v>0</v>
      </c>
      <c r="V337" s="39">
        <f t="shared" si="186"/>
        <v>0</v>
      </c>
    </row>
    <row r="338" spans="1:22" x14ac:dyDescent="0.25">
      <c r="A338" s="95"/>
      <c r="B338" s="96" t="s">
        <v>158</v>
      </c>
      <c r="C338" s="5"/>
      <c r="D338" s="5"/>
      <c r="E338" s="99"/>
      <c r="F338" s="32" t="s">
        <v>1</v>
      </c>
      <c r="G338" s="10"/>
      <c r="H338" s="10"/>
      <c r="I338" s="10"/>
      <c r="J338" s="10"/>
      <c r="K338" s="10"/>
      <c r="L338" s="10"/>
      <c r="M338" s="10"/>
      <c r="N338" s="36">
        <f>SUM(N339:N342)</f>
        <v>0</v>
      </c>
      <c r="O338" s="36">
        <f t="shared" ref="O338" si="187">SUM(O339:O342)</f>
        <v>0</v>
      </c>
      <c r="P338" s="39">
        <v>0</v>
      </c>
      <c r="Q338" s="39">
        <v>0</v>
      </c>
      <c r="R338" s="39">
        <f t="shared" ref="R338:V338" si="188">R238</f>
        <v>0</v>
      </c>
      <c r="S338" s="39">
        <f t="shared" si="188"/>
        <v>0</v>
      </c>
      <c r="T338" s="39">
        <f t="shared" si="188"/>
        <v>0</v>
      </c>
      <c r="U338" s="39">
        <f t="shared" si="188"/>
        <v>0</v>
      </c>
      <c r="V338" s="39">
        <f t="shared" si="188"/>
        <v>0</v>
      </c>
    </row>
    <row r="339" spans="1:22" ht="26.4" x14ac:dyDescent="0.25">
      <c r="A339" s="95"/>
      <c r="B339" s="96"/>
      <c r="C339" s="5"/>
      <c r="D339" s="5"/>
      <c r="E339" s="99"/>
      <c r="F339" s="32" t="s">
        <v>2</v>
      </c>
      <c r="G339" s="10"/>
      <c r="H339" s="10"/>
      <c r="I339" s="10"/>
      <c r="J339" s="10"/>
      <c r="K339" s="10"/>
      <c r="L339" s="10"/>
      <c r="M339" s="10"/>
      <c r="N339" s="17">
        <v>0</v>
      </c>
      <c r="O339" s="17">
        <v>0</v>
      </c>
      <c r="P339" s="39">
        <v>0</v>
      </c>
      <c r="Q339" s="39">
        <v>0</v>
      </c>
      <c r="R339" s="39">
        <f t="shared" ref="R339:V339" si="189">R239</f>
        <v>0</v>
      </c>
      <c r="S339" s="39">
        <f t="shared" si="189"/>
        <v>0</v>
      </c>
      <c r="T339" s="39">
        <f t="shared" si="189"/>
        <v>0</v>
      </c>
      <c r="U339" s="39">
        <f t="shared" si="189"/>
        <v>0</v>
      </c>
      <c r="V339" s="39">
        <f t="shared" si="189"/>
        <v>0</v>
      </c>
    </row>
    <row r="340" spans="1:22" ht="26.4" x14ac:dyDescent="0.25">
      <c r="A340" s="95"/>
      <c r="B340" s="96"/>
      <c r="C340" s="5"/>
      <c r="D340" s="5"/>
      <c r="E340" s="99"/>
      <c r="F340" s="32" t="s">
        <v>146</v>
      </c>
      <c r="G340" s="10"/>
      <c r="H340" s="10"/>
      <c r="I340" s="10"/>
      <c r="J340" s="10"/>
      <c r="K340" s="10"/>
      <c r="L340" s="10"/>
      <c r="M340" s="10"/>
      <c r="N340" s="17">
        <v>0</v>
      </c>
      <c r="O340" s="17">
        <v>0</v>
      </c>
      <c r="P340" s="39">
        <v>0</v>
      </c>
      <c r="Q340" s="39">
        <v>0</v>
      </c>
      <c r="R340" s="39">
        <f t="shared" ref="R340:V340" si="190">R240</f>
        <v>0</v>
      </c>
      <c r="S340" s="39">
        <f t="shared" si="190"/>
        <v>0</v>
      </c>
      <c r="T340" s="39">
        <f t="shared" si="190"/>
        <v>0</v>
      </c>
      <c r="U340" s="39">
        <f t="shared" si="190"/>
        <v>0</v>
      </c>
      <c r="V340" s="39">
        <f t="shared" si="190"/>
        <v>0</v>
      </c>
    </row>
    <row r="341" spans="1:22" ht="15" customHeight="1" x14ac:dyDescent="0.25">
      <c r="A341" s="95"/>
      <c r="B341" s="96"/>
      <c r="C341" s="5"/>
      <c r="D341" s="5"/>
      <c r="E341" s="99"/>
      <c r="F341" s="32" t="s">
        <v>3</v>
      </c>
      <c r="G341" s="10"/>
      <c r="H341" s="10"/>
      <c r="I341" s="10"/>
      <c r="J341" s="10"/>
      <c r="K341" s="10"/>
      <c r="L341" s="10"/>
      <c r="M341" s="10"/>
      <c r="N341" s="17">
        <v>0</v>
      </c>
      <c r="O341" s="17">
        <v>0</v>
      </c>
      <c r="P341" s="39">
        <v>0</v>
      </c>
      <c r="Q341" s="39">
        <v>0</v>
      </c>
      <c r="R341" s="39">
        <v>0</v>
      </c>
      <c r="S341" s="39">
        <f t="shared" ref="S341:V341" si="191">S241</f>
        <v>0</v>
      </c>
      <c r="T341" s="39">
        <f t="shared" si="191"/>
        <v>0</v>
      </c>
      <c r="U341" s="39">
        <f t="shared" si="191"/>
        <v>0</v>
      </c>
      <c r="V341" s="39">
        <f t="shared" si="191"/>
        <v>0</v>
      </c>
    </row>
    <row r="342" spans="1:22" ht="26.4" x14ac:dyDescent="0.25">
      <c r="A342" s="95"/>
      <c r="B342" s="96"/>
      <c r="C342" s="5"/>
      <c r="D342" s="5"/>
      <c r="E342" s="99"/>
      <c r="F342" s="32" t="s">
        <v>147</v>
      </c>
      <c r="G342" s="10"/>
      <c r="H342" s="10"/>
      <c r="I342" s="10"/>
      <c r="J342" s="10"/>
      <c r="K342" s="10"/>
      <c r="L342" s="10"/>
      <c r="M342" s="10"/>
      <c r="N342" s="36">
        <v>0</v>
      </c>
      <c r="O342" s="39">
        <v>0</v>
      </c>
      <c r="P342" s="39">
        <v>0</v>
      </c>
      <c r="Q342" s="39">
        <v>0</v>
      </c>
      <c r="R342" s="39">
        <f t="shared" ref="R342:V342" si="192">R242</f>
        <v>0</v>
      </c>
      <c r="S342" s="39">
        <f t="shared" si="192"/>
        <v>0</v>
      </c>
      <c r="T342" s="39">
        <f t="shared" si="192"/>
        <v>0</v>
      </c>
      <c r="U342" s="39">
        <f t="shared" si="192"/>
        <v>0</v>
      </c>
      <c r="V342" s="39">
        <f t="shared" si="192"/>
        <v>0</v>
      </c>
    </row>
  </sheetData>
  <mergeCells count="359">
    <mergeCell ref="B182:B184"/>
    <mergeCell ref="A240:V240"/>
    <mergeCell ref="G284:G286"/>
    <mergeCell ref="A253:A255"/>
    <mergeCell ref="B253:B255"/>
    <mergeCell ref="E253:E255"/>
    <mergeCell ref="G253:G255"/>
    <mergeCell ref="B256:B258"/>
    <mergeCell ref="A256:A258"/>
    <mergeCell ref="G260:G262"/>
    <mergeCell ref="E256:E258"/>
    <mergeCell ref="G256:G258"/>
    <mergeCell ref="E283:E286"/>
    <mergeCell ref="B283:B286"/>
    <mergeCell ref="A283:A286"/>
    <mergeCell ref="B263:B266"/>
    <mergeCell ref="A263:A266"/>
    <mergeCell ref="E271:E274"/>
    <mergeCell ref="A271:A274"/>
    <mergeCell ref="A275:A278"/>
    <mergeCell ref="E275:E278"/>
    <mergeCell ref="B271:B274"/>
    <mergeCell ref="B275:B278"/>
    <mergeCell ref="G232:G234"/>
    <mergeCell ref="G293:G295"/>
    <mergeCell ref="A130:A132"/>
    <mergeCell ref="B130:B132"/>
    <mergeCell ref="E130:E132"/>
    <mergeCell ref="G152:G153"/>
    <mergeCell ref="A148:A150"/>
    <mergeCell ref="B148:B150"/>
    <mergeCell ref="E148:E150"/>
    <mergeCell ref="A213:O213"/>
    <mergeCell ref="A214:A216"/>
    <mergeCell ref="B214:B216"/>
    <mergeCell ref="E214:E216"/>
    <mergeCell ref="A207:A209"/>
    <mergeCell ref="A201:A203"/>
    <mergeCell ref="B207:B209"/>
    <mergeCell ref="E207:E209"/>
    <mergeCell ref="G207:G209"/>
    <mergeCell ref="A210:A212"/>
    <mergeCell ref="B210:B212"/>
    <mergeCell ref="A179:A181"/>
    <mergeCell ref="E279:E282"/>
    <mergeCell ref="G280:G282"/>
    <mergeCell ref="G250:G252"/>
    <mergeCell ref="E182:E184"/>
    <mergeCell ref="G130:G132"/>
    <mergeCell ref="A125:V125"/>
    <mergeCell ref="G246:G248"/>
    <mergeCell ref="G242:G244"/>
    <mergeCell ref="E241:E244"/>
    <mergeCell ref="B241:B244"/>
    <mergeCell ref="A241:A244"/>
    <mergeCell ref="B201:B203"/>
    <mergeCell ref="E201:E203"/>
    <mergeCell ref="A188:A190"/>
    <mergeCell ref="B188:B190"/>
    <mergeCell ref="E188:E190"/>
    <mergeCell ref="G197:G199"/>
    <mergeCell ref="A200:O200"/>
    <mergeCell ref="A197:A199"/>
    <mergeCell ref="B197:B199"/>
    <mergeCell ref="G182:G184"/>
    <mergeCell ref="A220:O220"/>
    <mergeCell ref="B185:B187"/>
    <mergeCell ref="B179:B181"/>
    <mergeCell ref="E179:E181"/>
    <mergeCell ref="G201:G203"/>
    <mergeCell ref="A204:A206"/>
    <mergeCell ref="B204:B206"/>
    <mergeCell ref="B139:B141"/>
    <mergeCell ref="E139:E141"/>
    <mergeCell ref="E136:E138"/>
    <mergeCell ref="A120:A124"/>
    <mergeCell ref="B120:B124"/>
    <mergeCell ref="E120:E124"/>
    <mergeCell ref="B116:B119"/>
    <mergeCell ref="E116:E119"/>
    <mergeCell ref="A116:A119"/>
    <mergeCell ref="B126:B129"/>
    <mergeCell ref="A126:A129"/>
    <mergeCell ref="A139:A141"/>
    <mergeCell ref="E126:E129"/>
    <mergeCell ref="A136:A138"/>
    <mergeCell ref="B136:B138"/>
    <mergeCell ref="G106:G108"/>
    <mergeCell ref="G118:G119"/>
    <mergeCell ref="G109:G111"/>
    <mergeCell ref="A109:A111"/>
    <mergeCell ref="B109:B111"/>
    <mergeCell ref="G97:G99"/>
    <mergeCell ref="A100:A102"/>
    <mergeCell ref="E109:E111"/>
    <mergeCell ref="B106:B108"/>
    <mergeCell ref="C106:C108"/>
    <mergeCell ref="D106:D108"/>
    <mergeCell ref="E106:E108"/>
    <mergeCell ref="A112:A115"/>
    <mergeCell ref="B112:B115"/>
    <mergeCell ref="E112:E115"/>
    <mergeCell ref="G113:G115"/>
    <mergeCell ref="A103:A105"/>
    <mergeCell ref="B103:B105"/>
    <mergeCell ref="A106:A108"/>
    <mergeCell ref="B100:B102"/>
    <mergeCell ref="E100:E102"/>
    <mergeCell ref="A173:A177"/>
    <mergeCell ref="B152:B153"/>
    <mergeCell ref="E145:E147"/>
    <mergeCell ref="A145:A147"/>
    <mergeCell ref="B145:B147"/>
    <mergeCell ref="A152:A153"/>
    <mergeCell ref="E152:E153"/>
    <mergeCell ref="A163:V164"/>
    <mergeCell ref="E154:E157"/>
    <mergeCell ref="G155:G157"/>
    <mergeCell ref="G170:G172"/>
    <mergeCell ref="B82:B84"/>
    <mergeCell ref="E82:E84"/>
    <mergeCell ref="G82:G84"/>
    <mergeCell ref="A97:A99"/>
    <mergeCell ref="B97:B99"/>
    <mergeCell ref="C97:C99"/>
    <mergeCell ref="D97:D99"/>
    <mergeCell ref="E97:E99"/>
    <mergeCell ref="G88:G90"/>
    <mergeCell ref="A85:A87"/>
    <mergeCell ref="B85:B87"/>
    <mergeCell ref="C85:C87"/>
    <mergeCell ref="D85:D87"/>
    <mergeCell ref="E85:E87"/>
    <mergeCell ref="G85:G87"/>
    <mergeCell ref="G94:G96"/>
    <mergeCell ref="A94:A96"/>
    <mergeCell ref="B94:B96"/>
    <mergeCell ref="C94:C96"/>
    <mergeCell ref="D94:D96"/>
    <mergeCell ref="E94:E96"/>
    <mergeCell ref="G72:G74"/>
    <mergeCell ref="A75:A77"/>
    <mergeCell ref="B75:B77"/>
    <mergeCell ref="E75:E77"/>
    <mergeCell ref="G75:G77"/>
    <mergeCell ref="E78:E81"/>
    <mergeCell ref="B78:B81"/>
    <mergeCell ref="A78:A81"/>
    <mergeCell ref="A91:A93"/>
    <mergeCell ref="B91:B93"/>
    <mergeCell ref="C91:C93"/>
    <mergeCell ref="D91:D93"/>
    <mergeCell ref="E91:E93"/>
    <mergeCell ref="G91:G93"/>
    <mergeCell ref="A88:A90"/>
    <mergeCell ref="B88:B90"/>
    <mergeCell ref="A72:A74"/>
    <mergeCell ref="B72:B74"/>
    <mergeCell ref="E72:E74"/>
    <mergeCell ref="C88:C90"/>
    <mergeCell ref="D88:D90"/>
    <mergeCell ref="E88:E90"/>
    <mergeCell ref="G79:G81"/>
    <mergeCell ref="A82:A84"/>
    <mergeCell ref="A221:A223"/>
    <mergeCell ref="B221:B223"/>
    <mergeCell ref="E221:E223"/>
    <mergeCell ref="G221:G223"/>
    <mergeCell ref="A224:A226"/>
    <mergeCell ref="B224:B226"/>
    <mergeCell ref="E224:E226"/>
    <mergeCell ref="G224:G226"/>
    <mergeCell ref="E231:E234"/>
    <mergeCell ref="B231:B234"/>
    <mergeCell ref="A231:A234"/>
    <mergeCell ref="A227:A230"/>
    <mergeCell ref="B227:B230"/>
    <mergeCell ref="E227:E230"/>
    <mergeCell ref="G228:G230"/>
    <mergeCell ref="A27:A29"/>
    <mergeCell ref="B27:B29"/>
    <mergeCell ref="E27:E29"/>
    <mergeCell ref="G27:G29"/>
    <mergeCell ref="A30:A32"/>
    <mergeCell ref="B30:B32"/>
    <mergeCell ref="E30:E32"/>
    <mergeCell ref="A51:A53"/>
    <mergeCell ref="B51:B53"/>
    <mergeCell ref="E51:E53"/>
    <mergeCell ref="G51:G53"/>
    <mergeCell ref="A48:A50"/>
    <mergeCell ref="B48:B50"/>
    <mergeCell ref="E48:E50"/>
    <mergeCell ref="G48:G50"/>
    <mergeCell ref="A39:A41"/>
    <mergeCell ref="B39:B41"/>
    <mergeCell ref="G42:G44"/>
    <mergeCell ref="A45:A47"/>
    <mergeCell ref="B45:B47"/>
    <mergeCell ref="A42:A44"/>
    <mergeCell ref="B42:B44"/>
    <mergeCell ref="E45:E47"/>
    <mergeCell ref="A9:V9"/>
    <mergeCell ref="A19:O19"/>
    <mergeCell ref="E42:E44"/>
    <mergeCell ref="B57:B59"/>
    <mergeCell ref="E57:E59"/>
    <mergeCell ref="G66:G68"/>
    <mergeCell ref="G45:G47"/>
    <mergeCell ref="A54:A56"/>
    <mergeCell ref="B54:B56"/>
    <mergeCell ref="E54:E56"/>
    <mergeCell ref="G54:G56"/>
    <mergeCell ref="A57:A59"/>
    <mergeCell ref="G24:G26"/>
    <mergeCell ref="A36:A38"/>
    <mergeCell ref="B36:B38"/>
    <mergeCell ref="E36:E38"/>
    <mergeCell ref="G36:G38"/>
    <mergeCell ref="A17:O17"/>
    <mergeCell ref="G21:G23"/>
    <mergeCell ref="G57:G59"/>
    <mergeCell ref="E39:E41"/>
    <mergeCell ref="G39:G41"/>
    <mergeCell ref="A24:A26"/>
    <mergeCell ref="E24:E26"/>
    <mergeCell ref="G69:G71"/>
    <mergeCell ref="A60:A62"/>
    <mergeCell ref="B60:B62"/>
    <mergeCell ref="E60:E62"/>
    <mergeCell ref="G60:G62"/>
    <mergeCell ref="A63:A65"/>
    <mergeCell ref="B63:B65"/>
    <mergeCell ref="E63:E65"/>
    <mergeCell ref="G63:G65"/>
    <mergeCell ref="A66:A68"/>
    <mergeCell ref="B66:B68"/>
    <mergeCell ref="E66:E68"/>
    <mergeCell ref="A69:A71"/>
    <mergeCell ref="B69:B71"/>
    <mergeCell ref="E69:E71"/>
    <mergeCell ref="U3:V3"/>
    <mergeCell ref="B142:B144"/>
    <mergeCell ref="E142:E144"/>
    <mergeCell ref="A12:L12"/>
    <mergeCell ref="A13:A15"/>
    <mergeCell ref="B13:B15"/>
    <mergeCell ref="C13:C15"/>
    <mergeCell ref="G13:G15"/>
    <mergeCell ref="J13:J15"/>
    <mergeCell ref="D13:D15"/>
    <mergeCell ref="G30:G32"/>
    <mergeCell ref="A33:A35"/>
    <mergeCell ref="B33:B35"/>
    <mergeCell ref="E33:E35"/>
    <mergeCell ref="G33:G35"/>
    <mergeCell ref="E13:E15"/>
    <mergeCell ref="F13:F15"/>
    <mergeCell ref="B24:B26"/>
    <mergeCell ref="K13:V14"/>
    <mergeCell ref="A18:V18"/>
    <mergeCell ref="A10:V11"/>
    <mergeCell ref="B20:B23"/>
    <mergeCell ref="A20:A23"/>
    <mergeCell ref="E20:E23"/>
    <mergeCell ref="A235:A239"/>
    <mergeCell ref="B235:B239"/>
    <mergeCell ref="E235:E239"/>
    <mergeCell ref="A287:A291"/>
    <mergeCell ref="B287:B291"/>
    <mergeCell ref="E169:E172"/>
    <mergeCell ref="B169:B172"/>
    <mergeCell ref="A169:A172"/>
    <mergeCell ref="G188:G190"/>
    <mergeCell ref="A185:A187"/>
    <mergeCell ref="E185:E187"/>
    <mergeCell ref="G214:G216"/>
    <mergeCell ref="A217:A219"/>
    <mergeCell ref="B217:B219"/>
    <mergeCell ref="E217:E219"/>
    <mergeCell ref="G217:G219"/>
    <mergeCell ref="B173:B177"/>
    <mergeCell ref="E173:E177"/>
    <mergeCell ref="E210:E212"/>
    <mergeCell ref="E204:E206"/>
    <mergeCell ref="G204:G206"/>
    <mergeCell ref="B191:B193"/>
    <mergeCell ref="E191:E193"/>
    <mergeCell ref="G191:G193"/>
    <mergeCell ref="E287:E291"/>
    <mergeCell ref="A296:A300"/>
    <mergeCell ref="B296:B300"/>
    <mergeCell ref="A302:A306"/>
    <mergeCell ref="B302:B306"/>
    <mergeCell ref="E245:E248"/>
    <mergeCell ref="B245:B248"/>
    <mergeCell ref="A245:A248"/>
    <mergeCell ref="E249:E252"/>
    <mergeCell ref="B249:B252"/>
    <mergeCell ref="A249:A252"/>
    <mergeCell ref="E259:E262"/>
    <mergeCell ref="B259:B262"/>
    <mergeCell ref="A259:A262"/>
    <mergeCell ref="E292:E295"/>
    <mergeCell ref="E263:E266"/>
    <mergeCell ref="A292:B295"/>
    <mergeCell ref="A267:A270"/>
    <mergeCell ref="B267:B270"/>
    <mergeCell ref="E267:E270"/>
    <mergeCell ref="A279:A282"/>
    <mergeCell ref="B279:B282"/>
    <mergeCell ref="Q5:V5"/>
    <mergeCell ref="Q6:V6"/>
    <mergeCell ref="B154:B157"/>
    <mergeCell ref="A154:A157"/>
    <mergeCell ref="E165:E168"/>
    <mergeCell ref="B165:B168"/>
    <mergeCell ref="A165:A168"/>
    <mergeCell ref="G210:G212"/>
    <mergeCell ref="E197:E199"/>
    <mergeCell ref="G185:G187"/>
    <mergeCell ref="G179:G181"/>
    <mergeCell ref="A178:V178"/>
    <mergeCell ref="A194:A196"/>
    <mergeCell ref="B194:B196"/>
    <mergeCell ref="E194:E196"/>
    <mergeCell ref="G194:G196"/>
    <mergeCell ref="A182:A184"/>
    <mergeCell ref="A158:A162"/>
    <mergeCell ref="B158:B162"/>
    <mergeCell ref="E158:E162"/>
    <mergeCell ref="A142:A144"/>
    <mergeCell ref="A133:A135"/>
    <mergeCell ref="B133:B135"/>
    <mergeCell ref="E133:E135"/>
    <mergeCell ref="Q4:V4"/>
    <mergeCell ref="A333:A337"/>
    <mergeCell ref="B333:B337"/>
    <mergeCell ref="A338:A342"/>
    <mergeCell ref="B338:B342"/>
    <mergeCell ref="E296:E300"/>
    <mergeCell ref="E302:E306"/>
    <mergeCell ref="E307:E311"/>
    <mergeCell ref="E312:E316"/>
    <mergeCell ref="E317:E321"/>
    <mergeCell ref="E323:E327"/>
    <mergeCell ref="E328:E332"/>
    <mergeCell ref="E333:E337"/>
    <mergeCell ref="E338:E342"/>
    <mergeCell ref="A307:A311"/>
    <mergeCell ref="B307:B311"/>
    <mergeCell ref="A312:A316"/>
    <mergeCell ref="B312:B316"/>
    <mergeCell ref="A317:A321"/>
    <mergeCell ref="B317:B321"/>
    <mergeCell ref="A323:A327"/>
    <mergeCell ref="B323:B327"/>
    <mergeCell ref="A328:A332"/>
    <mergeCell ref="B328:B332"/>
  </mergeCells>
  <printOptions horizontalCentered="1"/>
  <pageMargins left="1.1811023622047245" right="0.19685039370078741" top="1.1811023622047245" bottom="0.39370078740157483" header="0" footer="0"/>
  <pageSetup paperSize="9" scale="81" firstPageNumber="7" fitToHeight="0" orientation="landscape" useFirstPageNumber="1" r:id="rId1"/>
  <headerFooter>
    <oddHeader>&amp;L
&amp;C&amp;"Times New Roman,обычный"&amp;12
&amp;P</oddHeader>
    <firstHeader>&amp;C&amp;P</firstHeader>
  </headerFooter>
  <rowBreaks count="5" manualBreakCount="5">
    <brk id="119" max="21" man="1"/>
    <brk id="162" max="21" man="1"/>
    <brk id="248" max="21" man="1"/>
    <brk id="274" max="21" man="1"/>
    <brk id="29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413Px3gUBzkSaP8lyiRi5sOblsrB2QfANlsqR07VXPM=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KZqkm5lSO33Z86ajKSYYqBeqPiR09JMYWLZqdLMAnTg=</DigestValue>
    </Reference>
  </SignedInfo>
  <SignatureValue>0cNRuol6zBMG2auM9Ka2YboyTQRNm1EpUC9ABgXOH+u6GJeJO2RGxJXwMf6TXSlw
XjIUbVcnP5WCWzRdr59A2Q==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9OuoX9j+vl3dk+9yIFM4B2UZKfU=
</DigestValue>
      </Reference>
      <Reference URI="/xl/worksheets/sheet1.xml?ContentType=application/vnd.openxmlformats-officedocument.spreadsheetml.worksheet+xml">
        <DigestMethod Algorithm="http://www.w3.org/2000/09/xmldsig#sha1"/>
        <DigestValue>Thy6enemtzzvS6TV68rKrK8RPVI=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5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3XmGjdvQnExpKA5w3iqSLzgea1U=
</DigestValue>
      </Reference>
      <Reference URI="/xl/worksheets/sheet3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book.xml?ContentType=application/vnd.openxmlformats-officedocument.spreadsheetml.sheet.main+xml">
        <DigestMethod Algorithm="http://www.w3.org/2000/09/xmldsig#sha1"/>
        <DigestValue>nSBCMVafCfw3LueCpq26dW7Fd1g=
</DigestValue>
      </Reference>
      <Reference URI="/xl/calcChain.xml?ContentType=application/vnd.openxmlformats-officedocument.spreadsheetml.calcChain+xml">
        <DigestMethod Algorithm="http://www.w3.org/2000/09/xmldsig#sha1"/>
        <DigestValue>1tceG1JMDergImmaph0zaI+57hk=
</DigestValue>
      </Reference>
      <Reference URI="/xl/worksheets/sheet4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2.xml?ContentType=application/vnd.openxmlformats-officedocument.spreadsheetml.worksheet+xml">
        <DigestMethod Algorithm="http://www.w3.org/2000/09/xmldsig#sha1"/>
        <DigestValue>tHq1oBO50Bsq9imEvEPwJ53Bu6U=
</DigestValue>
      </Reference>
      <Reference URI="/xl/sharedStrings.xml?ContentType=application/vnd.openxmlformats-officedocument.spreadsheetml.sharedStrings+xml">
        <DigestMethod Algorithm="http://www.w3.org/2000/09/xmldsig#sha1"/>
        <DigestValue>qKO1v3CIguaiIdSVP4OiPs4R8i0=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
</DigestValue>
      </Reference>
    </Manifest>
    <SignatureProperties>
      <SignatureProperty Id="idSignatureTime" Target="#idPackageSignature">
        <mdssi:SignatureTime>
          <mdssi:Format>YYYY-MM-DDThh:mm:ssTZD</mdssi:Format>
          <mdssi:Value>2020-07-29T04:10:17Z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2020-07-29T04:10:17Z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2 </vt:lpstr>
      <vt:lpstr>Лист4</vt:lpstr>
      <vt:lpstr>Лист5</vt:lpstr>
      <vt:lpstr>Лист6</vt:lpstr>
      <vt:lpstr>Лист7</vt:lpstr>
      <vt:lpstr>'приложение 2 '!Заголовки_для_печати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2020-07-29T04:10:17Z</dcterms:modified>
</cp:coreProperties>
</file>