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6" yWindow="-132" windowWidth="14052" windowHeight="13056" tabRatio="783"/>
  </bookViews>
  <sheets>
    <sheet name="приложение 2 " sheetId="11" r:id="rId1"/>
  </sheets>
  <definedNames>
    <definedName name="Print_Titles_0" localSheetId="0">'приложение 2 '!#REF!</definedName>
    <definedName name="_xlnm.Print_Titles" localSheetId="0">'приложение 2 '!$13:$16</definedName>
    <definedName name="_xlnm.Print_Area" localSheetId="0">'приложение 2 '!$A$3:$V$329</definedName>
  </definedNames>
  <calcPr calcId="144525"/>
</workbook>
</file>

<file path=xl/calcChain.xml><?xml version="1.0" encoding="utf-8"?>
<calcChain xmlns="http://schemas.openxmlformats.org/spreadsheetml/2006/main">
  <c r="R327" i="11" l="1"/>
  <c r="S327" i="11"/>
  <c r="T327" i="11"/>
  <c r="U327" i="11"/>
  <c r="V327" i="11"/>
  <c r="R328" i="11"/>
  <c r="S328" i="11"/>
  <c r="T328" i="11"/>
  <c r="U328" i="11"/>
  <c r="V328" i="11"/>
  <c r="R329" i="11"/>
  <c r="S329" i="11"/>
  <c r="T329" i="11"/>
  <c r="U329" i="11"/>
  <c r="V329" i="11"/>
  <c r="R272" i="11" l="1"/>
  <c r="S272" i="11"/>
  <c r="T272" i="11"/>
  <c r="U272" i="11"/>
  <c r="V272" i="11"/>
  <c r="P271" i="11"/>
  <c r="Q271" i="11"/>
  <c r="R271" i="11"/>
  <c r="S271" i="11"/>
  <c r="T271" i="11"/>
  <c r="U271" i="11"/>
  <c r="V271" i="11"/>
  <c r="O273" i="11"/>
  <c r="R232" i="11"/>
  <c r="S232" i="11"/>
  <c r="T232" i="11"/>
  <c r="U232" i="11"/>
  <c r="V232" i="11"/>
  <c r="R233" i="11"/>
  <c r="S233" i="11"/>
  <c r="S230" i="11" s="1"/>
  <c r="T233" i="11"/>
  <c r="U233" i="11"/>
  <c r="U230" i="11" s="1"/>
  <c r="V233" i="11"/>
  <c r="V231" i="11"/>
  <c r="Q233" i="11"/>
  <c r="Q232" i="11"/>
  <c r="Q231" i="11"/>
  <c r="R231" i="11"/>
  <c r="R230" i="11" s="1"/>
  <c r="S231" i="11"/>
  <c r="T231" i="11"/>
  <c r="T230" i="11" s="1"/>
  <c r="U231" i="11"/>
  <c r="P233" i="11"/>
  <c r="P232" i="11"/>
  <c r="P231" i="11"/>
  <c r="O233" i="11"/>
  <c r="O232" i="11"/>
  <c r="O231" i="11"/>
  <c r="J269" i="11"/>
  <c r="H269" i="11" s="1"/>
  <c r="O268" i="11"/>
  <c r="N268" i="11" s="1"/>
  <c r="J268" i="11"/>
  <c r="H268" i="11" s="1"/>
  <c r="N267" i="11"/>
  <c r="J267" i="11"/>
  <c r="H267" i="11" s="1"/>
  <c r="V266" i="11"/>
  <c r="U266" i="11"/>
  <c r="T266" i="11"/>
  <c r="S266" i="11"/>
  <c r="R266" i="11"/>
  <c r="Q266" i="11"/>
  <c r="P266" i="11"/>
  <c r="O266" i="11"/>
  <c r="Q230" i="11" l="1"/>
  <c r="P230" i="11"/>
  <c r="N266" i="11"/>
  <c r="R313" i="11"/>
  <c r="S313" i="11"/>
  <c r="T313" i="11"/>
  <c r="U313" i="11"/>
  <c r="V313" i="11"/>
  <c r="O264" i="11" l="1"/>
  <c r="P273" i="11" l="1"/>
  <c r="Q273" i="11"/>
  <c r="R273" i="11"/>
  <c r="S273" i="11"/>
  <c r="T273" i="11"/>
  <c r="U273" i="11"/>
  <c r="V273" i="11"/>
  <c r="N229" i="11"/>
  <c r="J229" i="11"/>
  <c r="H229" i="11" s="1"/>
  <c r="N228" i="11"/>
  <c r="J228" i="11"/>
  <c r="H228" i="11" s="1"/>
  <c r="N227" i="11"/>
  <c r="J227" i="11"/>
  <c r="H227" i="11" s="1"/>
  <c r="V226" i="11"/>
  <c r="V326" i="11" s="1"/>
  <c r="U226" i="11"/>
  <c r="U326" i="11" s="1"/>
  <c r="T226" i="11"/>
  <c r="T326" i="11" s="1"/>
  <c r="S226" i="11"/>
  <c r="S326" i="11" s="1"/>
  <c r="R226" i="11"/>
  <c r="R326" i="11" s="1"/>
  <c r="Q226" i="11"/>
  <c r="P226" i="11"/>
  <c r="O226" i="11"/>
  <c r="N226" i="11"/>
  <c r="R325" i="11" l="1"/>
  <c r="S325" i="11"/>
  <c r="T325" i="11"/>
  <c r="U325" i="11"/>
  <c r="V325" i="11"/>
  <c r="N265" i="11" l="1"/>
  <c r="J265" i="11"/>
  <c r="H265" i="11" s="1"/>
  <c r="N264" i="11"/>
  <c r="J264" i="11"/>
  <c r="H264" i="11" s="1"/>
  <c r="N263" i="11"/>
  <c r="J263" i="11"/>
  <c r="H263" i="11" s="1"/>
  <c r="V262" i="11"/>
  <c r="U262" i="11"/>
  <c r="T262" i="11"/>
  <c r="S262" i="11"/>
  <c r="R262" i="11"/>
  <c r="Q262" i="11"/>
  <c r="P262" i="11"/>
  <c r="O262" i="11"/>
  <c r="N262" i="11" l="1"/>
  <c r="O259" i="11"/>
  <c r="O271" i="11" s="1"/>
  <c r="O166" i="11" l="1"/>
  <c r="O118" i="11" l="1"/>
  <c r="O116" i="11"/>
  <c r="O117" i="11"/>
  <c r="O165" i="11"/>
  <c r="H115" i="11"/>
  <c r="N114" i="11"/>
  <c r="H114" i="11"/>
  <c r="H113" i="11"/>
  <c r="O112" i="11"/>
  <c r="N112" i="11"/>
  <c r="Q250" i="11" l="1"/>
  <c r="Q272" i="11" s="1"/>
  <c r="P170" i="11"/>
  <c r="Q170" i="11"/>
  <c r="N80" i="11"/>
  <c r="N22" i="11"/>
  <c r="N118" i="11"/>
  <c r="P117" i="11"/>
  <c r="Q117" i="11"/>
  <c r="R117" i="11"/>
  <c r="S117" i="11"/>
  <c r="T117" i="11"/>
  <c r="U117" i="11"/>
  <c r="V117" i="11"/>
  <c r="N116" i="11"/>
  <c r="O305" i="11"/>
  <c r="P305" i="11"/>
  <c r="Q305" i="11"/>
  <c r="N305" i="11"/>
  <c r="V319" i="11"/>
  <c r="U319" i="11"/>
  <c r="T319" i="11"/>
  <c r="S319" i="11"/>
  <c r="R319" i="11"/>
  <c r="Q319" i="11"/>
  <c r="P319" i="11"/>
  <c r="O319" i="11"/>
  <c r="V315" i="11"/>
  <c r="U315" i="11"/>
  <c r="T315" i="11"/>
  <c r="S315" i="11"/>
  <c r="R315" i="11"/>
  <c r="Q315" i="11"/>
  <c r="P315" i="11"/>
  <c r="O315" i="11"/>
  <c r="V324" i="11"/>
  <c r="U324" i="11"/>
  <c r="U320" i="11" s="1"/>
  <c r="T324" i="11"/>
  <c r="T320" i="11" s="1"/>
  <c r="S324" i="11"/>
  <c r="S320" i="11" s="1"/>
  <c r="R324" i="11"/>
  <c r="R320" i="11" s="1"/>
  <c r="Q324" i="11"/>
  <c r="Q320" i="11" s="1"/>
  <c r="P324" i="11"/>
  <c r="P320" i="11" s="1"/>
  <c r="O324" i="11"/>
  <c r="O320" i="11" s="1"/>
  <c r="V320" i="11"/>
  <c r="P325" i="11"/>
  <c r="O325" i="11"/>
  <c r="P312" i="11"/>
  <c r="Q312" i="11"/>
  <c r="R312" i="11"/>
  <c r="S312" i="11"/>
  <c r="S310" i="11" s="1"/>
  <c r="S304" i="11" s="1"/>
  <c r="T312" i="11"/>
  <c r="U312" i="11"/>
  <c r="V312" i="11"/>
  <c r="O312" i="11"/>
  <c r="O306" i="11" s="1"/>
  <c r="N325" i="11"/>
  <c r="O308" i="11"/>
  <c r="Q308" i="11"/>
  <c r="N308" i="11"/>
  <c r="V258" i="11"/>
  <c r="U258" i="11"/>
  <c r="T258" i="11"/>
  <c r="S258" i="11"/>
  <c r="R258" i="11"/>
  <c r="Q258" i="11"/>
  <c r="P258" i="11"/>
  <c r="O258" i="11"/>
  <c r="V248" i="11"/>
  <c r="U248" i="11"/>
  <c r="T248" i="11"/>
  <c r="S248" i="11"/>
  <c r="R248" i="11"/>
  <c r="V244" i="11"/>
  <c r="U244" i="11"/>
  <c r="T244" i="11"/>
  <c r="S244" i="11"/>
  <c r="R244" i="11"/>
  <c r="Q244" i="11"/>
  <c r="P244" i="11"/>
  <c r="O244" i="11"/>
  <c r="V240" i="11"/>
  <c r="U240" i="11"/>
  <c r="T240" i="11"/>
  <c r="S240" i="11"/>
  <c r="R240" i="11"/>
  <c r="Q240" i="11"/>
  <c r="P240" i="11"/>
  <c r="O240" i="11"/>
  <c r="V164" i="11"/>
  <c r="U164" i="11"/>
  <c r="T164" i="11"/>
  <c r="S164" i="11"/>
  <c r="R164" i="11"/>
  <c r="O125" i="11"/>
  <c r="P125" i="11"/>
  <c r="Q125" i="11"/>
  <c r="R125" i="11"/>
  <c r="S125" i="11"/>
  <c r="T125" i="11"/>
  <c r="U125" i="11"/>
  <c r="V125" i="11"/>
  <c r="O78" i="11"/>
  <c r="N78" i="11"/>
  <c r="O20" i="11"/>
  <c r="P20" i="11"/>
  <c r="Q20" i="11"/>
  <c r="R20" i="11"/>
  <c r="S20" i="11"/>
  <c r="T20" i="11"/>
  <c r="U20" i="11"/>
  <c r="V20" i="11"/>
  <c r="N20" i="11"/>
  <c r="N261" i="11"/>
  <c r="N260" i="11"/>
  <c r="N259" i="11"/>
  <c r="N257" i="11"/>
  <c r="N256" i="11"/>
  <c r="N255" i="11"/>
  <c r="N254" i="11"/>
  <c r="N253" i="11"/>
  <c r="N252" i="11"/>
  <c r="N251" i="11"/>
  <c r="N249" i="11"/>
  <c r="N247" i="11"/>
  <c r="N246" i="11"/>
  <c r="N245" i="11"/>
  <c r="N243" i="11"/>
  <c r="N242" i="11"/>
  <c r="N241" i="11"/>
  <c r="N167" i="11"/>
  <c r="N165" i="11"/>
  <c r="N127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K152" i="11"/>
  <c r="L152" i="11"/>
  <c r="M152" i="11"/>
  <c r="O152" i="11"/>
  <c r="P152" i="11"/>
  <c r="Q152" i="11"/>
  <c r="R152" i="11"/>
  <c r="S152" i="11"/>
  <c r="T152" i="11"/>
  <c r="U152" i="11"/>
  <c r="V152" i="11"/>
  <c r="P169" i="11"/>
  <c r="Q169" i="11"/>
  <c r="R169" i="11"/>
  <c r="S169" i="11"/>
  <c r="T169" i="11"/>
  <c r="U169" i="11"/>
  <c r="V169" i="11"/>
  <c r="R170" i="11"/>
  <c r="S170" i="11"/>
  <c r="T170" i="11"/>
  <c r="U170" i="11"/>
  <c r="U168" i="11" s="1"/>
  <c r="V170" i="11"/>
  <c r="P171" i="11"/>
  <c r="Q171" i="11"/>
  <c r="R171" i="11"/>
  <c r="S171" i="11"/>
  <c r="T171" i="11"/>
  <c r="U171" i="11"/>
  <c r="V171" i="11"/>
  <c r="O170" i="11"/>
  <c r="O171" i="11"/>
  <c r="Q164" i="11"/>
  <c r="O164" i="11"/>
  <c r="N166" i="11"/>
  <c r="P164" i="11"/>
  <c r="O169" i="11"/>
  <c r="M171" i="11"/>
  <c r="L171" i="11"/>
  <c r="K171" i="11"/>
  <c r="M170" i="11"/>
  <c r="L170" i="11"/>
  <c r="G169" i="11"/>
  <c r="P154" i="11"/>
  <c r="Q154" i="11"/>
  <c r="R154" i="11"/>
  <c r="S154" i="11"/>
  <c r="T154" i="11"/>
  <c r="U154" i="11"/>
  <c r="V154" i="11"/>
  <c r="P155" i="11"/>
  <c r="Q155" i="11"/>
  <c r="R155" i="11"/>
  <c r="S155" i="11"/>
  <c r="S153" i="11" s="1"/>
  <c r="T155" i="11"/>
  <c r="U155" i="11"/>
  <c r="V155" i="11"/>
  <c r="P156" i="11"/>
  <c r="Q156" i="11"/>
  <c r="R156" i="11"/>
  <c r="S156" i="11"/>
  <c r="T156" i="11"/>
  <c r="U156" i="11"/>
  <c r="V156" i="11"/>
  <c r="O155" i="11"/>
  <c r="O156" i="11"/>
  <c r="O154" i="11"/>
  <c r="M156" i="11"/>
  <c r="G154" i="11"/>
  <c r="J261" i="11"/>
  <c r="H261" i="11" s="1"/>
  <c r="M260" i="11"/>
  <c r="K260" i="11"/>
  <c r="J260" i="11" s="1"/>
  <c r="H260" i="11" s="1"/>
  <c r="J259" i="11"/>
  <c r="H259" i="11" s="1"/>
  <c r="J167" i="11"/>
  <c r="H167" i="11" s="1"/>
  <c r="J166" i="11"/>
  <c r="H166" i="11" s="1"/>
  <c r="J165" i="11"/>
  <c r="H165" i="11" s="1"/>
  <c r="N273" i="11"/>
  <c r="R270" i="11"/>
  <c r="N271" i="11"/>
  <c r="O168" i="11"/>
  <c r="U270" i="11"/>
  <c r="T270" i="11"/>
  <c r="N155" i="11"/>
  <c r="Q79" i="11"/>
  <c r="Q116" i="11" s="1"/>
  <c r="Q113" i="11" s="1"/>
  <c r="R79" i="11"/>
  <c r="R116" i="11" s="1"/>
  <c r="R113" i="11" s="1"/>
  <c r="S79" i="11"/>
  <c r="S116" i="11" s="1"/>
  <c r="S113" i="11" s="1"/>
  <c r="T79" i="11"/>
  <c r="T116" i="11" s="1"/>
  <c r="T113" i="11" s="1"/>
  <c r="U79" i="11"/>
  <c r="U116" i="11" s="1"/>
  <c r="U113" i="11" s="1"/>
  <c r="V79" i="11"/>
  <c r="V116" i="11" s="1"/>
  <c r="V113" i="11" s="1"/>
  <c r="Q81" i="11"/>
  <c r="Q118" i="11" s="1"/>
  <c r="Q115" i="11" s="1"/>
  <c r="R81" i="11"/>
  <c r="R118" i="11" s="1"/>
  <c r="R115" i="11" s="1"/>
  <c r="S81" i="11"/>
  <c r="S118" i="11" s="1"/>
  <c r="S115" i="11" s="1"/>
  <c r="T81" i="11"/>
  <c r="T118" i="11" s="1"/>
  <c r="T115" i="11" s="1"/>
  <c r="U81" i="11"/>
  <c r="U118" i="11" s="1"/>
  <c r="U115" i="11" s="1"/>
  <c r="V81" i="11"/>
  <c r="V118" i="11" s="1"/>
  <c r="V115" i="11" s="1"/>
  <c r="V281" i="11"/>
  <c r="Q151" i="11"/>
  <c r="R151" i="11"/>
  <c r="S151" i="11"/>
  <c r="T151" i="11"/>
  <c r="U151" i="11"/>
  <c r="V151" i="11"/>
  <c r="M292" i="11"/>
  <c r="M289" i="11"/>
  <c r="M273" i="11"/>
  <c r="L273" i="11"/>
  <c r="K273" i="11"/>
  <c r="I273" i="11"/>
  <c r="H273" i="11" s="1"/>
  <c r="L272" i="11"/>
  <c r="I272" i="11"/>
  <c r="M271" i="11"/>
  <c r="L271" i="11"/>
  <c r="K271" i="11"/>
  <c r="I271" i="11"/>
  <c r="H271" i="11" s="1"/>
  <c r="J257" i="11"/>
  <c r="H257" i="11" s="1"/>
  <c r="J256" i="11"/>
  <c r="H256" i="11" s="1"/>
  <c r="J255" i="11"/>
  <c r="H255" i="11" s="1"/>
  <c r="G255" i="11"/>
  <c r="G271" i="11" s="1"/>
  <c r="J254" i="11"/>
  <c r="H254" i="11" s="1"/>
  <c r="K253" i="11"/>
  <c r="J253" i="11" s="1"/>
  <c r="H253" i="11" s="1"/>
  <c r="J252" i="11"/>
  <c r="H252" i="11" s="1"/>
  <c r="J251" i="11"/>
  <c r="H251" i="11" s="1"/>
  <c r="P250" i="11"/>
  <c r="P272" i="11" s="1"/>
  <c r="O250" i="11"/>
  <c r="O272" i="11" s="1"/>
  <c r="M250" i="11"/>
  <c r="M272" i="11" s="1"/>
  <c r="K250" i="11"/>
  <c r="J250" i="11" s="1"/>
  <c r="H250" i="11" s="1"/>
  <c r="J249" i="11"/>
  <c r="H249" i="11" s="1"/>
  <c r="J247" i="11"/>
  <c r="H247" i="11" s="1"/>
  <c r="J246" i="11"/>
  <c r="H246" i="11" s="1"/>
  <c r="J245" i="11"/>
  <c r="H245" i="11" s="1"/>
  <c r="G245" i="11"/>
  <c r="J243" i="11"/>
  <c r="H243" i="11" s="1"/>
  <c r="K242" i="11"/>
  <c r="J242" i="11" s="1"/>
  <c r="H242" i="11" s="1"/>
  <c r="J241" i="11"/>
  <c r="H241" i="11" s="1"/>
  <c r="M233" i="11"/>
  <c r="L233" i="11"/>
  <c r="M232" i="11"/>
  <c r="L232" i="11"/>
  <c r="K232" i="11"/>
  <c r="K233" i="11" s="1"/>
  <c r="I232" i="11"/>
  <c r="M231" i="11"/>
  <c r="L231" i="11"/>
  <c r="K231" i="11"/>
  <c r="I231" i="11"/>
  <c r="J225" i="11"/>
  <c r="H225" i="11" s="1"/>
  <c r="J224" i="11"/>
  <c r="H224" i="11" s="1"/>
  <c r="J223" i="11"/>
  <c r="H223" i="11" s="1"/>
  <c r="J222" i="11"/>
  <c r="H222" i="11" s="1"/>
  <c r="J221" i="11"/>
  <c r="H221" i="11" s="1"/>
  <c r="J220" i="11"/>
  <c r="H220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J213" i="11"/>
  <c r="H213" i="11" s="1"/>
  <c r="K211" i="11"/>
  <c r="J211" i="11" s="1"/>
  <c r="I211" i="11"/>
  <c r="J210" i="11"/>
  <c r="H210" i="11" s="1"/>
  <c r="J209" i="11"/>
  <c r="H209" i="11" s="1"/>
  <c r="J208" i="11"/>
  <c r="I208" i="11"/>
  <c r="J207" i="11"/>
  <c r="H207" i="11" s="1"/>
  <c r="J206" i="11"/>
  <c r="H206" i="11" s="1"/>
  <c r="K205" i="11"/>
  <c r="J205" i="11" s="1"/>
  <c r="I205" i="11"/>
  <c r="J204" i="11"/>
  <c r="H204" i="11" s="1"/>
  <c r="J203" i="11"/>
  <c r="H203" i="11" s="1"/>
  <c r="K202" i="11"/>
  <c r="J202" i="11" s="1"/>
  <c r="H202" i="11" s="1"/>
  <c r="J201" i="11"/>
  <c r="H201" i="11" s="1"/>
  <c r="J200" i="11"/>
  <c r="H200" i="11" s="1"/>
  <c r="J198" i="11"/>
  <c r="H198" i="11" s="1"/>
  <c r="J197" i="11"/>
  <c r="H197" i="11" s="1"/>
  <c r="J196" i="11"/>
  <c r="H196" i="11" s="1"/>
  <c r="D196" i="11"/>
  <c r="D187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J184" i="11"/>
  <c r="H184" i="11" s="1"/>
  <c r="L183" i="11"/>
  <c r="J183" i="11" s="1"/>
  <c r="H183" i="11" s="1"/>
  <c r="J182" i="11"/>
  <c r="H182" i="11" s="1"/>
  <c r="J181" i="11"/>
  <c r="H181" i="11" s="1"/>
  <c r="J180" i="11"/>
  <c r="H180" i="11" s="1"/>
  <c r="J179" i="11"/>
  <c r="H179" i="11" s="1"/>
  <c r="J178" i="11"/>
  <c r="H178" i="11" s="1"/>
  <c r="P151" i="11"/>
  <c r="O151" i="11"/>
  <c r="M151" i="11"/>
  <c r="L151" i="11"/>
  <c r="K151" i="1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J139" i="11"/>
  <c r="H139" i="11" s="1"/>
  <c r="L138" i="11"/>
  <c r="J138" i="11" s="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26" i="11"/>
  <c r="H126" i="11" s="1"/>
  <c r="G116" i="11"/>
  <c r="J111" i="11"/>
  <c r="K110" i="11"/>
  <c r="K156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69" i="11"/>
  <c r="K169" i="11"/>
  <c r="J84" i="11"/>
  <c r="H84" i="11" s="1"/>
  <c r="J83" i="11"/>
  <c r="H83" i="11" s="1"/>
  <c r="J82" i="11"/>
  <c r="H82" i="11" s="1"/>
  <c r="P81" i="11"/>
  <c r="P118" i="11" s="1"/>
  <c r="P115" i="11" s="1"/>
  <c r="M81" i="11"/>
  <c r="L81" i="11"/>
  <c r="K81" i="11"/>
  <c r="H81" i="11"/>
  <c r="L80" i="11"/>
  <c r="H80" i="11"/>
  <c r="P79" i="11"/>
  <c r="P116" i="11" s="1"/>
  <c r="P113" i="11" s="1"/>
  <c r="M79" i="11"/>
  <c r="M155" i="11" s="1"/>
  <c r="L79" i="11"/>
  <c r="L155" i="11" s="1"/>
  <c r="K79" i="11"/>
  <c r="K155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69" i="11"/>
  <c r="K118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K26" i="11"/>
  <c r="I26" i="11"/>
  <c r="M25" i="11"/>
  <c r="L25" i="11"/>
  <c r="K25" i="11"/>
  <c r="I25" i="11"/>
  <c r="M24" i="11"/>
  <c r="L24" i="11"/>
  <c r="K24" i="11"/>
  <c r="I24" i="11"/>
  <c r="M22" i="11"/>
  <c r="L22" i="11"/>
  <c r="O248" i="11"/>
  <c r="O230" i="11"/>
  <c r="N231" i="11"/>
  <c r="N232" i="11"/>
  <c r="N233" i="11"/>
  <c r="K170" i="11"/>
  <c r="J170" i="11" s="1"/>
  <c r="I169" i="11"/>
  <c r="H169" i="11" s="1"/>
  <c r="I170" i="11"/>
  <c r="H170" i="11" s="1"/>
  <c r="I171" i="11"/>
  <c r="H171" i="11" s="1"/>
  <c r="I156" i="11"/>
  <c r="H156" i="11" s="1"/>
  <c r="L156" i="11"/>
  <c r="J110" i="11"/>
  <c r="M117" i="11"/>
  <c r="H205" i="11"/>
  <c r="L23" i="11"/>
  <c r="J23" i="11" s="1"/>
  <c r="I233" i="11"/>
  <c r="J233" i="11"/>
  <c r="K117" i="11"/>
  <c r="J22" i="11"/>
  <c r="G252" i="11"/>
  <c r="G249" i="11"/>
  <c r="M284" i="11"/>
  <c r="I155" i="11"/>
  <c r="H155" i="11" s="1"/>
  <c r="G280" i="11"/>
  <c r="H37" i="11" l="1"/>
  <c r="J81" i="11"/>
  <c r="J169" i="11"/>
  <c r="J151" i="11"/>
  <c r="N151" i="11"/>
  <c r="H208" i="11"/>
  <c r="H211" i="11"/>
  <c r="J231" i="11"/>
  <c r="H231" i="11" s="1"/>
  <c r="J271" i="11"/>
  <c r="J273" i="11"/>
  <c r="K272" i="11"/>
  <c r="J272" i="11" s="1"/>
  <c r="H272" i="11" s="1"/>
  <c r="J79" i="11"/>
  <c r="M281" i="11"/>
  <c r="N250" i="11"/>
  <c r="N248" i="11" s="1"/>
  <c r="N244" i="11"/>
  <c r="V282" i="11"/>
  <c r="K282" i="11"/>
  <c r="R309" i="11"/>
  <c r="T309" i="11"/>
  <c r="V309" i="11"/>
  <c r="R153" i="11"/>
  <c r="Q153" i="11"/>
  <c r="J171" i="11"/>
  <c r="S309" i="11"/>
  <c r="U309" i="11"/>
  <c r="P313" i="11"/>
  <c r="P307" i="11" s="1"/>
  <c r="U310" i="11"/>
  <c r="U304" i="11" s="1"/>
  <c r="Q306" i="11"/>
  <c r="Q313" i="11"/>
  <c r="Q307" i="11" s="1"/>
  <c r="Q270" i="11"/>
  <c r="G241" i="11"/>
  <c r="J232" i="11"/>
  <c r="H232" i="11" s="1"/>
  <c r="P248" i="11"/>
  <c r="P78" i="11"/>
  <c r="J152" i="11"/>
  <c r="T310" i="11"/>
  <c r="T304" i="11" s="1"/>
  <c r="R310" i="11"/>
  <c r="R304" i="11" s="1"/>
  <c r="P306" i="11"/>
  <c r="N156" i="11"/>
  <c r="N170" i="11"/>
  <c r="Q248" i="11"/>
  <c r="V280" i="11"/>
  <c r="T280" i="11"/>
  <c r="R280" i="11"/>
  <c r="P280" i="11"/>
  <c r="U282" i="11"/>
  <c r="S282" i="11"/>
  <c r="Q282" i="11"/>
  <c r="T281" i="11"/>
  <c r="R281" i="11"/>
  <c r="P281" i="11"/>
  <c r="U280" i="11"/>
  <c r="S280" i="11"/>
  <c r="Q280" i="11"/>
  <c r="T282" i="11"/>
  <c r="R282" i="11"/>
  <c r="P282" i="11"/>
  <c r="U281" i="11"/>
  <c r="S281" i="11"/>
  <c r="Q281" i="11"/>
  <c r="O153" i="11"/>
  <c r="N258" i="11"/>
  <c r="N230" i="11"/>
  <c r="T168" i="11"/>
  <c r="Q168" i="11"/>
  <c r="G259" i="11"/>
  <c r="P153" i="11"/>
  <c r="I23" i="11"/>
  <c r="H23" i="11" s="1"/>
  <c r="V230" i="11"/>
  <c r="N154" i="11"/>
  <c r="M23" i="11"/>
  <c r="M118" i="11" s="1"/>
  <c r="M115" i="11" s="1"/>
  <c r="V168" i="11"/>
  <c r="V310" i="11"/>
  <c r="V304" i="11" s="1"/>
  <c r="K154" i="11"/>
  <c r="K115" i="11"/>
  <c r="V112" i="11"/>
  <c r="T112" i="11"/>
  <c r="R112" i="11"/>
  <c r="H233" i="11"/>
  <c r="J156" i="11"/>
  <c r="J24" i="11"/>
  <c r="H24" i="11" s="1"/>
  <c r="M21" i="11"/>
  <c r="M116" i="11" s="1"/>
  <c r="J25" i="11"/>
  <c r="H25" i="11" s="1"/>
  <c r="J26" i="11"/>
  <c r="H26" i="11" s="1"/>
  <c r="J33" i="11"/>
  <c r="J35" i="11"/>
  <c r="H39" i="11"/>
  <c r="J155" i="11"/>
  <c r="P112" i="11"/>
  <c r="L117" i="11"/>
  <c r="U112" i="11"/>
  <c r="S112" i="11"/>
  <c r="Q112" i="11"/>
  <c r="O281" i="11"/>
  <c r="O307" i="11" s="1"/>
  <c r="N117" i="11"/>
  <c r="J80" i="11"/>
  <c r="K21" i="11"/>
  <c r="K116" i="11" s="1"/>
  <c r="K113" i="11" s="1"/>
  <c r="L118" i="11"/>
  <c r="L115" i="11" s="1"/>
  <c r="S168" i="11"/>
  <c r="L21" i="11"/>
  <c r="L116" i="11" s="1"/>
  <c r="V78" i="11"/>
  <c r="U153" i="11"/>
  <c r="N152" i="11"/>
  <c r="N125" i="11"/>
  <c r="N240" i="11"/>
  <c r="N312" i="11"/>
  <c r="N306" i="11" s="1"/>
  <c r="K281" i="11"/>
  <c r="L282" i="11"/>
  <c r="J117" i="11"/>
  <c r="I22" i="11"/>
  <c r="S279" i="11"/>
  <c r="N171" i="11"/>
  <c r="R168" i="11"/>
  <c r="P168" i="11"/>
  <c r="N164" i="11"/>
  <c r="P308" i="11"/>
  <c r="J34" i="11"/>
  <c r="U78" i="11"/>
  <c r="V153" i="11"/>
  <c r="T153" i="11"/>
  <c r="O282" i="11"/>
  <c r="V270" i="11"/>
  <c r="S270" i="11"/>
  <c r="O280" i="11"/>
  <c r="I118" i="11"/>
  <c r="I21" i="11"/>
  <c r="H33" i="11"/>
  <c r="O270" i="11"/>
  <c r="N272" i="11"/>
  <c r="N270" i="11" s="1"/>
  <c r="Q78" i="11"/>
  <c r="S78" i="11"/>
  <c r="N169" i="11"/>
  <c r="T78" i="11"/>
  <c r="R78" i="11"/>
  <c r="T279" i="11" l="1"/>
  <c r="N153" i="11"/>
  <c r="R279" i="11"/>
  <c r="V279" i="11"/>
  <c r="P310" i="11"/>
  <c r="P304" i="11" s="1"/>
  <c r="N282" i="11"/>
  <c r="J282" i="11"/>
  <c r="M154" i="11"/>
  <c r="U279" i="11"/>
  <c r="Q279" i="11"/>
  <c r="N168" i="11"/>
  <c r="K280" i="11"/>
  <c r="M282" i="11"/>
  <c r="Q310" i="11"/>
  <c r="Q304" i="11" s="1"/>
  <c r="L280" i="11"/>
  <c r="L113" i="11"/>
  <c r="J113" i="11" s="1"/>
  <c r="J115" i="11"/>
  <c r="L281" i="11"/>
  <c r="J281" i="11" s="1"/>
  <c r="L114" i="11"/>
  <c r="J114" i="11" s="1"/>
  <c r="M280" i="11"/>
  <c r="M113" i="11"/>
  <c r="J116" i="11"/>
  <c r="J21" i="11"/>
  <c r="J118" i="11"/>
  <c r="L154" i="11"/>
  <c r="J154" i="11" s="1"/>
  <c r="I117" i="11"/>
  <c r="H22" i="11"/>
  <c r="N280" i="11"/>
  <c r="O279" i="11"/>
  <c r="I154" i="11"/>
  <c r="H154" i="11" s="1"/>
  <c r="I151" i="11"/>
  <c r="H151" i="11" s="1"/>
  <c r="I282" i="11"/>
  <c r="H282" i="11" s="1"/>
  <c r="H118" i="11"/>
  <c r="P270" i="11"/>
  <c r="N307" i="11"/>
  <c r="O313" i="11"/>
  <c r="I116" i="11"/>
  <c r="H21" i="11"/>
  <c r="J280" i="11" l="1"/>
  <c r="I152" i="11"/>
  <c r="H152" i="11" s="1"/>
  <c r="H117" i="11"/>
  <c r="I281" i="11"/>
  <c r="H281" i="11" s="1"/>
  <c r="N313" i="11"/>
  <c r="N310" i="11" s="1"/>
  <c r="N304" i="11" s="1"/>
  <c r="O310" i="11"/>
  <c r="O304" i="11" s="1"/>
  <c r="H116" i="11"/>
  <c r="I280" i="11"/>
  <c r="H280" i="11" s="1"/>
  <c r="P279" i="11"/>
  <c r="N281" i="11"/>
  <c r="N279" i="11" s="1"/>
</calcChain>
</file>

<file path=xl/sharedStrings.xml><?xml version="1.0" encoding="utf-8"?>
<sst xmlns="http://schemas.openxmlformats.org/spreadsheetml/2006/main" count="539" uniqueCount="178">
  <si>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</si>
  <si>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</si>
  <si>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</si>
  <si>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</si>
  <si>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</si>
  <si>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</si>
  <si>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</si>
  <si>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</si>
  <si>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</si>
  <si>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</si>
  <si>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</si>
  <si>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</si>
  <si>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</si>
  <si>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</si>
  <si>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</si>
  <si>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</si>
  <si>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</si>
  <si>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</si>
  <si>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</si>
  <si>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</si>
  <si>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Программные мероприятия к муниципальной программе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</si>
  <si>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</si>
  <si>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</si>
  <si>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</si>
  <si>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</si>
  <si>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</si>
  <si>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</si>
  <si>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</si>
  <si>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</si>
  <si>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</si>
  <si>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</si>
  <si>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</si>
  <si>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</si>
  <si>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</si>
  <si>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</si>
  <si>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</si>
  <si>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</si>
  <si>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</si>
  <si>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</si>
  <si>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</si>
  <si>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</si>
  <si>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</si>
  <si>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</si>
  <si>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</si>
  <si>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</si>
  <si>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</si>
  <si>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</si>
  <si>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</si>
  <si>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</si>
  <si>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</si>
  <si>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</si>
  <si>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</si>
  <si>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</si>
  <si>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</si>
  <si>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</si>
  <si>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</si>
  <si>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</si>
  <si>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</si>
  <si>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</si>
  <si>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</si>
  <si>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</si>
  <si>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</si>
  <si>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</si>
  <si>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</si>
  <si>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</si>
  <si>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</si>
  <si>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</si>
  <si>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</si>
  <si>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</si>
  <si>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</si>
  <si>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</si>
  <si>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</si>
  <si>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</si>
  <si>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</si>
  <si>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</si>
  <si>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</si>
  <si>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</si>
  <si>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</si>
  <si>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</si>
  <si>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</si>
  <si>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</si>
  <si>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</si>
  <si>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</si>
  <si>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</si>
  <si>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</si>
  <si>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</si>
  <si>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</si>
  <si>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</si>
  <si>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</si>
  <si>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</si>
  <si>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</si>
  <si>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</si>
  <si>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</si>
  <si>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</si>
  <si>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</si>
  <si>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>ИТОГО по подпрограмме 1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</si>
  <si>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</si>
  <si>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</si>
  <si>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</si>
  <si>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</si>
  <si>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</si>
  <si>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</si>
  <si>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</si>
  <si>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</si>
  <si>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</si>
  <si>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</si>
  <si>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</si>
  <si>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</si>
  <si>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</si>
  <si>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</si>
  <si>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</si>
  <si>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</si>
  <si>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</si>
  <si>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</si>
  <si>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</si>
  <si>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</si>
  <si>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</si>
  <si>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</si>
  <si>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</si>
  <si>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</si>
  <si>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</si>
  <si>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</si>
  <si>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</si>
  <si>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</si>
  <si>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</si>
  <si>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</si>
  <si>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</si>
  <si>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</si>
  <si>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</si>
  <si>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</si>
  <si>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</si>
  <si>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</si>
  <si>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</si>
  <si>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</si>
  <si>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</si>
  <si>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</si>
  <si>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</si>
  <si>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</si>
  <si>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</si>
  <si>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</si>
  <si>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2026-2030 годы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</si>
  <si>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</si>
  <si>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</si>
  <si>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</si>
  <si>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 xml:space="preserve">Предоставление субсидий на реализацию полномочий в сфере жилищно-коммунального комплекса </t>
  </si>
  <si>
    <t>ИТОГО по подпрограмме 2</t>
  </si>
  <si>
    <t>Подпрограмма 4.  Повышение энергоэффективности в отраслях экономики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</si>
  <si>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
</t>
  </si>
  <si>
    <t>Подпрограмма 5. Содержание объектов внешнего благоустройства  города Покачи</t>
  </si>
  <si>
    <t>Капитальный ремонт объектов теплоснабжения, водоснабжения и водоотведения</t>
  </si>
  <si>
    <t>Энергосбережение и повышение энергетической эффективности</t>
  </si>
  <si>
    <t xml:space="preserve">Потребление электроэнергии наружного освещение с учетом вновь вводимых объектов                                                                                                                                                  </t>
  </si>
  <si>
    <t xml:space="preserve">Вывоз и утилизация ртутьсодержащих отходов                                                                                                                               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</si>
  <si>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</t>
  </si>
  <si>
    <t xml:space="preserve">Техническое обслуживание электрооборудования наружного освещения с учетом вновь вводимых объектов                                                                                                            </t>
  </si>
  <si>
    <t>«Развитие жилищно-коммунального комплекса и повышения энергетической эффективности на 2019-2024 годы и на период до 2030 года» в городе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</si>
  <si>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</si>
  <si>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</si>
  <si>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</si>
  <si>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</si>
  <si>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</si>
  <si>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</si>
  <si>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</si>
  <si>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</si>
  <si>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</si>
  <si>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</si>
  <si>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</si>
  <si>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</si>
  <si>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</si>
  <si>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</si>
  <si>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Предоставление субсидии в целях возмещения недополученных доходов (возмещения затрат) в связи с оказанием услуг по водоснабжению</t>
  </si>
  <si>
    <t xml:space="preserve">Содержание, обслуживание городского кладбища </t>
  </si>
  <si>
    <t>Техническое перевооружение опасного производственного объекта</t>
  </si>
  <si>
    <t>к постановлению</t>
  </si>
  <si>
    <t>администрации города Покачи</t>
  </si>
  <si>
    <t>Приложение 2</t>
  </si>
  <si>
    <t xml:space="preserve">Благоустройство  территорий и объектов города Покачи </t>
  </si>
  <si>
    <t>от 29.04.2019 № 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</si>
</sst>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4" fillId="0" borderId="11" xfId="0" applyFont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43" fontId="12" fillId="4" borderId="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4" fontId="7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4" fontId="8" fillId="0" borderId="11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left" vertical="center" wrapText="1"/>
    </xf>
    <xf numFmtId="0" fontId="5" fillId="0" borderId="11" xfId="1" applyFont="1" applyBorder="1" applyAlignment="1">
      <alignment vertical="top" wrapText="1"/>
    </xf>
    <xf numFmtId="0" fontId="11" fillId="0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4" fontId="7" fillId="4" borderId="11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4" fontId="13" fillId="0" borderId="11" xfId="0" applyNumberFormat="1" applyFont="1" applyBorder="1"/>
    <xf numFmtId="4" fontId="4" fillId="0" borderId="11" xfId="0" applyNumberFormat="1" applyFont="1" applyBorder="1"/>
    <xf numFmtId="0" fontId="11" fillId="0" borderId="11" xfId="1" applyFont="1" applyFill="1" applyBorder="1" applyAlignment="1">
      <alignment horizontal="left" vertical="center"/>
    </xf>
    <xf numFmtId="43" fontId="4" fillId="0" borderId="11" xfId="0" applyNumberFormat="1" applyFont="1" applyFill="1" applyBorder="1"/>
    <xf numFmtId="0" fontId="4" fillId="2" borderId="11" xfId="0" applyFont="1" applyFill="1" applyBorder="1"/>
    <xf numFmtId="4" fontId="4" fillId="0" borderId="11" xfId="0" applyNumberFormat="1" applyFont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/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12" fillId="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11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3" fontId="10" fillId="4" borderId="4" xfId="0" applyNumberFormat="1" applyFont="1" applyFill="1" applyBorder="1" applyAlignment="1">
      <alignment horizontal="center" vertical="center" wrapText="1"/>
    </xf>
    <xf numFmtId="43" fontId="10" fillId="4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3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11" fillId="0" borderId="11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D329"/>
  <sheetViews>
    <sheetView tabSelected="1" showWhiteSpace="0" view="pageBreakPreview" topLeftCell="A2" zoomScale="98" zoomScaleNormal="85" zoomScaleSheetLayoutView="98" workbookViewId="0">
      <selection activeCell="Q6" sqref="Q6:V6"/>
    </sheetView>
  </sheetViews>
  <sheetFormatPr defaultColWidth="9.109375" defaultRowHeight="13.8" x14ac:dyDescent="0.25"/>
  <cols>
    <col min="1" max="1" width="4.5546875" style="1" customWidth="1"/>
    <col min="2" max="2" width="32.109375" style="1" customWidth="1"/>
    <col min="3" max="4" width="0" style="1" hidden="1" customWidth="1"/>
    <col min="5" max="5" width="17.44140625" style="1" customWidth="1"/>
    <col min="6" max="6" width="13.6640625" style="1" customWidth="1"/>
    <col min="7" max="7" width="15" style="1" hidden="1" customWidth="1"/>
    <col min="8" max="8" width="0" style="1" hidden="1" customWidth="1"/>
    <col min="9" max="9" width="13.109375" style="1" hidden="1" customWidth="1"/>
    <col min="10" max="10" width="12.88671875" style="1" hidden="1" customWidth="1"/>
    <col min="11" max="11" width="21" style="1" hidden="1" customWidth="1"/>
    <col min="12" max="12" width="22.88671875" style="1" hidden="1" customWidth="1"/>
    <col min="13" max="13" width="2.88671875" style="1" hidden="1" customWidth="1"/>
    <col min="14" max="14" width="12.6640625" style="1" customWidth="1"/>
    <col min="15" max="15" width="13" style="2" customWidth="1"/>
    <col min="16" max="16" width="13.109375" style="2" customWidth="1"/>
    <col min="17" max="17" width="13" style="2" customWidth="1"/>
    <col min="18" max="18" width="6.5546875" style="1" customWidth="1"/>
    <col min="19" max="19" width="6.44140625" style="1" customWidth="1"/>
    <col min="20" max="20" width="6.33203125" style="1" customWidth="1"/>
    <col min="21" max="21" width="6.88671875" style="1" customWidth="1"/>
    <col min="22" max="22" width="7.109375" style="1" customWidth="1"/>
    <col min="23" max="23" width="9.109375" style="1"/>
    <col min="24" max="24" width="10.33203125" style="1" bestFit="1" customWidth="1"/>
    <col min="25" max="25" width="12.6640625" style="1" bestFit="1" customWidth="1"/>
    <col min="26" max="26" width="13" style="1" bestFit="1" customWidth="1"/>
    <col min="27" max="28" width="12.6640625" style="1" bestFit="1" customWidth="1"/>
    <col min="29" max="29" width="9.109375" style="1"/>
    <col min="30" max="30" width="10.88671875" style="1" bestFit="1" customWidth="1"/>
    <col min="31" max="31" width="12.6640625" style="1" bestFit="1" customWidth="1"/>
    <col min="32" max="16384" width="9.109375" style="1"/>
  </cols>
  <sheetData>
    <row r="1" spans="1:22" ht="15" hidden="1" x14ac:dyDescent="0.25"/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5"/>
      <c r="S3" s="7"/>
      <c r="T3" s="7"/>
      <c r="U3" s="213" t="s">
        <v>175</v>
      </c>
      <c r="V3" s="213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112"/>
      <c r="R4" s="237" t="s">
        <v>173</v>
      </c>
      <c r="S4" s="237"/>
      <c r="T4" s="237"/>
      <c r="U4" s="237"/>
      <c r="V4" s="237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237" t="s">
        <v>174</v>
      </c>
      <c r="R5" s="237"/>
      <c r="S5" s="237"/>
      <c r="T5" s="237"/>
      <c r="U5" s="237"/>
      <c r="V5" s="237"/>
    </row>
    <row r="6" spans="1:22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237" t="s">
        <v>177</v>
      </c>
      <c r="R6" s="237"/>
      <c r="S6" s="237"/>
      <c r="T6" s="237"/>
      <c r="U6" s="237"/>
      <c r="V6" s="237"/>
    </row>
    <row r="7" spans="1:22" ht="15" hidden="1" x14ac:dyDescent="0.25">
      <c r="A7" s="5"/>
      <c r="B7" s="5"/>
      <c r="C7" s="5"/>
      <c r="D7" s="5"/>
      <c r="E7" s="8"/>
      <c r="F7" s="5"/>
      <c r="G7" s="5"/>
      <c r="H7" s="5"/>
      <c r="I7" s="9"/>
      <c r="J7" s="9"/>
      <c r="K7" s="9"/>
      <c r="L7" s="10"/>
      <c r="M7" s="10"/>
      <c r="N7" s="10"/>
      <c r="O7" s="11"/>
      <c r="P7" s="11"/>
      <c r="Q7" s="6"/>
      <c r="R7" s="5"/>
      <c r="S7" s="5"/>
      <c r="T7" s="5"/>
      <c r="U7" s="5"/>
      <c r="V7" s="5"/>
    </row>
    <row r="8" spans="1:22" ht="0.75" hidden="1" customHeight="1" x14ac:dyDescent="0.25">
      <c r="A8" s="5"/>
      <c r="B8" s="5"/>
      <c r="C8" s="5"/>
      <c r="D8" s="5"/>
      <c r="E8" s="8"/>
      <c r="F8" s="5"/>
      <c r="G8" s="5"/>
      <c r="H8" s="5"/>
      <c r="I8" s="9"/>
      <c r="J8" s="9"/>
      <c r="K8" s="9"/>
      <c r="L8" s="10"/>
      <c r="M8" s="10"/>
      <c r="N8" s="10"/>
      <c r="O8" s="11"/>
      <c r="P8" s="11"/>
      <c r="Q8" s="6"/>
      <c r="R8" s="5"/>
      <c r="S8" s="5"/>
      <c r="T8" s="5"/>
      <c r="U8" s="5"/>
      <c r="V8" s="5"/>
    </row>
    <row r="9" spans="1:22" x14ac:dyDescent="0.25">
      <c r="A9" s="209" t="s">
        <v>20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5.75" customHeight="1" x14ac:dyDescent="0.25">
      <c r="A10" s="209" t="s">
        <v>155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5.75" customHeight="1" x14ac:dyDescent="0.2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5" customHeight="1" x14ac:dyDescent="0.2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12"/>
      <c r="N12" s="12"/>
      <c r="O12" s="6"/>
      <c r="P12" s="6"/>
      <c r="Q12" s="6"/>
      <c r="R12" s="5"/>
      <c r="S12" s="5"/>
      <c r="T12" s="5"/>
      <c r="U12" s="5"/>
      <c r="V12" s="5"/>
    </row>
    <row r="13" spans="1:22" ht="15" customHeight="1" x14ac:dyDescent="0.25">
      <c r="A13" s="182" t="s">
        <v>21</v>
      </c>
      <c r="B13" s="182" t="s">
        <v>22</v>
      </c>
      <c r="C13" s="182" t="s">
        <v>23</v>
      </c>
      <c r="D13" s="182" t="s">
        <v>24</v>
      </c>
      <c r="E13" s="182" t="s">
        <v>7</v>
      </c>
      <c r="F13" s="182" t="s">
        <v>0</v>
      </c>
      <c r="G13" s="182" t="s">
        <v>25</v>
      </c>
      <c r="H13" s="13" t="s">
        <v>26</v>
      </c>
      <c r="I13" s="13"/>
      <c r="J13" s="215"/>
      <c r="K13" s="215" t="s">
        <v>27</v>
      </c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:22" ht="11.25" customHeight="1" x14ac:dyDescent="0.25">
      <c r="A14" s="182"/>
      <c r="B14" s="182"/>
      <c r="C14" s="182"/>
      <c r="D14" s="182"/>
      <c r="E14" s="182"/>
      <c r="F14" s="182"/>
      <c r="G14" s="182"/>
      <c r="H14" s="13"/>
      <c r="I14" s="13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</row>
    <row r="15" spans="1:22" ht="48" customHeight="1" x14ac:dyDescent="0.25">
      <c r="A15" s="182"/>
      <c r="B15" s="182"/>
      <c r="C15" s="182"/>
      <c r="D15" s="182"/>
      <c r="E15" s="182"/>
      <c r="F15" s="182"/>
      <c r="G15" s="182"/>
      <c r="H15" s="14" t="s">
        <v>1</v>
      </c>
      <c r="I15" s="14" t="s">
        <v>28</v>
      </c>
      <c r="J15" s="215"/>
      <c r="K15" s="14" t="s">
        <v>13</v>
      </c>
      <c r="L15" s="14" t="s">
        <v>14</v>
      </c>
      <c r="M15" s="15" t="s">
        <v>15</v>
      </c>
      <c r="N15" s="15" t="s">
        <v>1</v>
      </c>
      <c r="O15" s="15" t="s">
        <v>16</v>
      </c>
      <c r="P15" s="15" t="s">
        <v>17</v>
      </c>
      <c r="Q15" s="15" t="s">
        <v>135</v>
      </c>
      <c r="R15" s="15" t="s">
        <v>136</v>
      </c>
      <c r="S15" s="15" t="s">
        <v>137</v>
      </c>
      <c r="T15" s="15" t="s">
        <v>138</v>
      </c>
      <c r="U15" s="15" t="s">
        <v>139</v>
      </c>
      <c r="V15" s="15" t="s">
        <v>140</v>
      </c>
    </row>
    <row r="16" spans="1:22" ht="15" x14ac:dyDescent="0.25">
      <c r="A16" s="16">
        <v>1</v>
      </c>
      <c r="B16" s="16">
        <v>2</v>
      </c>
      <c r="C16" s="16">
        <v>3</v>
      </c>
      <c r="D16" s="16">
        <v>4</v>
      </c>
      <c r="E16" s="16">
        <v>3</v>
      </c>
      <c r="F16" s="16">
        <v>4.4000000000000004</v>
      </c>
      <c r="G16" s="16">
        <v>5</v>
      </c>
      <c r="H16" s="16">
        <v>5.6</v>
      </c>
      <c r="I16" s="16">
        <v>6.2</v>
      </c>
      <c r="J16" s="16">
        <v>6.8</v>
      </c>
      <c r="K16" s="16">
        <v>7.4</v>
      </c>
      <c r="L16" s="16">
        <v>8</v>
      </c>
      <c r="M16" s="16">
        <v>8.6</v>
      </c>
      <c r="N16" s="16">
        <v>5</v>
      </c>
      <c r="O16" s="16">
        <v>6</v>
      </c>
      <c r="P16" s="16">
        <v>7</v>
      </c>
      <c r="Q16" s="16">
        <v>8</v>
      </c>
      <c r="R16" s="16">
        <v>9</v>
      </c>
      <c r="S16" s="16">
        <v>10</v>
      </c>
      <c r="T16" s="16">
        <v>11</v>
      </c>
      <c r="U16" s="16">
        <v>12</v>
      </c>
      <c r="V16" s="16">
        <v>13</v>
      </c>
    </row>
    <row r="17" spans="1:22" ht="15.75" hidden="1" customHeight="1" x14ac:dyDescent="0.25">
      <c r="A17" s="211" t="s">
        <v>29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17"/>
      <c r="Q17" s="18"/>
      <c r="R17" s="19"/>
      <c r="S17" s="19"/>
      <c r="T17" s="19"/>
      <c r="U17" s="19"/>
      <c r="V17" s="19"/>
    </row>
    <row r="18" spans="1:22" ht="15" customHeight="1" x14ac:dyDescent="0.25">
      <c r="A18" s="216" t="s">
        <v>30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</row>
    <row r="19" spans="1:22" ht="15" hidden="1" x14ac:dyDescent="0.25">
      <c r="A19" s="210" t="s">
        <v>31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0"/>
      <c r="Q19" s="18"/>
      <c r="R19" s="19"/>
      <c r="S19" s="19"/>
      <c r="T19" s="19"/>
      <c r="U19" s="19"/>
      <c r="V19" s="19"/>
    </row>
    <row r="20" spans="1:22" x14ac:dyDescent="0.25">
      <c r="A20" s="142" t="s">
        <v>4</v>
      </c>
      <c r="B20" s="172" t="s">
        <v>149</v>
      </c>
      <c r="C20" s="21"/>
      <c r="D20" s="21"/>
      <c r="E20" s="175" t="s">
        <v>32</v>
      </c>
      <c r="F20" s="22" t="s">
        <v>1</v>
      </c>
      <c r="G20" s="21"/>
      <c r="H20" s="21"/>
      <c r="I20" s="21"/>
      <c r="J20" s="21"/>
      <c r="K20" s="21"/>
      <c r="L20" s="21"/>
      <c r="M20" s="21"/>
      <c r="N20" s="23">
        <f>SUM(N21:N23)</f>
        <v>0</v>
      </c>
      <c r="O20" s="23">
        <f t="shared" ref="O20:V20" si="0">SUM(O21:O23)</f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  <c r="S20" s="23">
        <f t="shared" si="0"/>
        <v>0</v>
      </c>
      <c r="T20" s="23">
        <f t="shared" si="0"/>
        <v>0</v>
      </c>
      <c r="U20" s="23">
        <f t="shared" si="0"/>
        <v>0</v>
      </c>
      <c r="V20" s="23">
        <f t="shared" si="0"/>
        <v>0</v>
      </c>
    </row>
    <row r="21" spans="1:22" ht="30" customHeight="1" x14ac:dyDescent="0.25">
      <c r="A21" s="143"/>
      <c r="B21" s="173"/>
      <c r="C21" s="24"/>
      <c r="D21" s="24"/>
      <c r="E21" s="176"/>
      <c r="F21" s="25" t="s">
        <v>33</v>
      </c>
      <c r="G21" s="178">
        <v>388906425.69999999</v>
      </c>
      <c r="H21" s="26" t="e">
        <f t="shared" ref="H21:H47" si="1">SUM(I21:O21)</f>
        <v>#REF!</v>
      </c>
      <c r="I21" s="27" t="e">
        <f>I24+I33+I42+I45+I45</f>
        <v>#REF!</v>
      </c>
      <c r="J21" s="27" t="e">
        <f>#REF!+K21+L21+#REF!+#REF!+#REF!</f>
        <v>#REF!</v>
      </c>
      <c r="K21" s="28">
        <f t="shared" ref="K21:M23" si="2">K24+K33+K42+K45</f>
        <v>0</v>
      </c>
      <c r="L21" s="28">
        <f t="shared" si="2"/>
        <v>0</v>
      </c>
      <c r="M21" s="28">
        <f t="shared" si="2"/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x14ac:dyDescent="0.25">
      <c r="A22" s="143"/>
      <c r="B22" s="173"/>
      <c r="C22" s="24"/>
      <c r="D22" s="24"/>
      <c r="E22" s="176"/>
      <c r="F22" s="29" t="s">
        <v>34</v>
      </c>
      <c r="G22" s="178"/>
      <c r="H22" s="26" t="e">
        <f t="shared" si="1"/>
        <v>#REF!</v>
      </c>
      <c r="I22" s="27" t="e">
        <f>I25+I34+I43+I46+I46</f>
        <v>#REF!</v>
      </c>
      <c r="J22" s="27" t="e">
        <f>#REF!+K22+L22+#REF!+#REF!+#REF!</f>
        <v>#REF!</v>
      </c>
      <c r="K22" s="28">
        <v>0</v>
      </c>
      <c r="L22" s="28">
        <f>609553.4+672985.86</f>
        <v>1282539.26</v>
      </c>
      <c r="M22" s="28">
        <f>810101.9+29066.16</f>
        <v>839168.06</v>
      </c>
      <c r="N22" s="28">
        <f>O22+P22+Q22+R22+S22+T22+U22+V22</f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26.4" x14ac:dyDescent="0.25">
      <c r="A23" s="144"/>
      <c r="B23" s="174"/>
      <c r="C23" s="24"/>
      <c r="D23" s="24"/>
      <c r="E23" s="177"/>
      <c r="F23" s="29" t="s">
        <v>35</v>
      </c>
      <c r="G23" s="178"/>
      <c r="H23" s="26" t="e">
        <f t="shared" si="1"/>
        <v>#REF!</v>
      </c>
      <c r="I23" s="27" t="e">
        <f>I26+I35+I44+I47</f>
        <v>#REF!</v>
      </c>
      <c r="J23" s="27" t="e">
        <f>#REF!+K23+L23+#REF!+#REF!+#REF!</f>
        <v>#REF!</v>
      </c>
      <c r="K23" s="28">
        <v>0</v>
      </c>
      <c r="L23" s="28">
        <f t="shared" si="2"/>
        <v>0</v>
      </c>
      <c r="M23" s="28">
        <f t="shared" si="2"/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15.75" hidden="1" customHeight="1" x14ac:dyDescent="0.25">
      <c r="A24" s="212" t="s">
        <v>4</v>
      </c>
      <c r="B24" s="195" t="s">
        <v>36</v>
      </c>
      <c r="C24" s="24"/>
      <c r="D24" s="24"/>
      <c r="E24" s="208"/>
      <c r="F24" s="25" t="s">
        <v>33</v>
      </c>
      <c r="G24" s="178">
        <v>224689500</v>
      </c>
      <c r="H24" s="30" t="e">
        <f t="shared" si="1"/>
        <v>#REF!</v>
      </c>
      <c r="I24" s="26">
        <f>I27+I30</f>
        <v>0</v>
      </c>
      <c r="J24" s="27" t="e">
        <f>#REF!+K24+L24+#REF!+#REF!+#REF!</f>
        <v>#REF!</v>
      </c>
      <c r="K24" s="30">
        <f t="shared" ref="K24:M26" si="3">K27+K30</f>
        <v>0</v>
      </c>
      <c r="L24" s="30">
        <f t="shared" si="3"/>
        <v>0</v>
      </c>
      <c r="M24" s="30">
        <f t="shared" si="3"/>
        <v>0</v>
      </c>
      <c r="N24" s="28">
        <v>0</v>
      </c>
      <c r="O24" s="28">
        <v>0</v>
      </c>
      <c r="P24" s="28">
        <v>0</v>
      </c>
      <c r="Q24" s="30"/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15" hidden="1" customHeight="1" x14ac:dyDescent="0.25">
      <c r="A25" s="212"/>
      <c r="B25" s="195"/>
      <c r="C25" s="24"/>
      <c r="D25" s="24"/>
      <c r="E25" s="208"/>
      <c r="F25" s="29" t="s">
        <v>34</v>
      </c>
      <c r="G25" s="178"/>
      <c r="H25" s="30" t="e">
        <f t="shared" si="1"/>
        <v>#REF!</v>
      </c>
      <c r="I25" s="26">
        <f>I28+I31</f>
        <v>600000</v>
      </c>
      <c r="J25" s="27" t="e">
        <f>#REF!+K25+L25+#REF!+#REF!+#REF!</f>
        <v>#REF!</v>
      </c>
      <c r="K25" s="30">
        <f t="shared" si="3"/>
        <v>0</v>
      </c>
      <c r="L25" s="30">
        <f t="shared" si="3"/>
        <v>0</v>
      </c>
      <c r="M25" s="30">
        <f t="shared" si="3"/>
        <v>270771370</v>
      </c>
      <c r="N25" s="28">
        <v>0</v>
      </c>
      <c r="O25" s="28">
        <v>0</v>
      </c>
      <c r="P25" s="28">
        <v>0</v>
      </c>
      <c r="Q25" s="30"/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25.5" hidden="1" x14ac:dyDescent="0.25">
      <c r="A26" s="212"/>
      <c r="B26" s="195"/>
      <c r="C26" s="24"/>
      <c r="D26" s="24"/>
      <c r="E26" s="208"/>
      <c r="F26" s="29" t="s">
        <v>35</v>
      </c>
      <c r="G26" s="178"/>
      <c r="H26" s="30" t="e">
        <f t="shared" si="1"/>
        <v>#REF!</v>
      </c>
      <c r="I26" s="26">
        <f>I29+I32</f>
        <v>0</v>
      </c>
      <c r="J26" s="27" t="e">
        <f>#REF!+K26+L26+#REF!+#REF!+#REF!</f>
        <v>#REF!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28">
        <v>0</v>
      </c>
      <c r="O26" s="28">
        <v>0</v>
      </c>
      <c r="P26" s="28">
        <v>0</v>
      </c>
      <c r="Q26" s="30"/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0.75" hidden="1" customHeight="1" x14ac:dyDescent="0.25">
      <c r="A27" s="149" t="s">
        <v>37</v>
      </c>
      <c r="B27" s="149" t="s">
        <v>38</v>
      </c>
      <c r="C27" s="24"/>
      <c r="D27" s="24"/>
      <c r="E27" s="208"/>
      <c r="F27" s="25" t="s">
        <v>33</v>
      </c>
      <c r="G27" s="195"/>
      <c r="H27" s="30" t="e">
        <f t="shared" si="1"/>
        <v>#REF!</v>
      </c>
      <c r="I27" s="30">
        <v>0</v>
      </c>
      <c r="J27" s="27" t="e">
        <f>#REF!+K27+L27+#REF!+#REF!+#REF!</f>
        <v>#REF!</v>
      </c>
      <c r="K27" s="30">
        <v>0</v>
      </c>
      <c r="L27" s="30">
        <v>0</v>
      </c>
      <c r="M27" s="30">
        <v>0</v>
      </c>
      <c r="N27" s="28">
        <v>0</v>
      </c>
      <c r="O27" s="28">
        <v>0</v>
      </c>
      <c r="P27" s="28">
        <v>0</v>
      </c>
      <c r="Q27" s="30"/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15" hidden="1" x14ac:dyDescent="0.25">
      <c r="A28" s="149"/>
      <c r="B28" s="149"/>
      <c r="C28" s="24"/>
      <c r="D28" s="24"/>
      <c r="E28" s="208"/>
      <c r="F28" s="29" t="s">
        <v>34</v>
      </c>
      <c r="G28" s="195"/>
      <c r="H28" s="30" t="e">
        <f t="shared" si="1"/>
        <v>#REF!</v>
      </c>
      <c r="I28" s="30">
        <v>600000</v>
      </c>
      <c r="J28" s="27" t="e">
        <f>#REF!+K28+L28+#REF!+#REF!+#REF!</f>
        <v>#REF!</v>
      </c>
      <c r="K28" s="30">
        <v>0</v>
      </c>
      <c r="L28" s="30">
        <v>0</v>
      </c>
      <c r="M28" s="30">
        <v>0</v>
      </c>
      <c r="N28" s="28">
        <v>0</v>
      </c>
      <c r="O28" s="28">
        <v>0</v>
      </c>
      <c r="P28" s="28">
        <v>0</v>
      </c>
      <c r="Q28" s="30"/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25.5" hidden="1" x14ac:dyDescent="0.25">
      <c r="A29" s="149"/>
      <c r="B29" s="149"/>
      <c r="C29" s="24"/>
      <c r="D29" s="24"/>
      <c r="E29" s="208"/>
      <c r="F29" s="29" t="s">
        <v>35</v>
      </c>
      <c r="G29" s="195"/>
      <c r="H29" s="30" t="e">
        <f t="shared" si="1"/>
        <v>#REF!</v>
      </c>
      <c r="I29" s="30">
        <v>0</v>
      </c>
      <c r="J29" s="27" t="e">
        <f>#REF!+K29+L29+#REF!+#REF!+#REF!</f>
        <v>#REF!</v>
      </c>
      <c r="K29" s="30">
        <v>0</v>
      </c>
      <c r="L29" s="30">
        <v>0</v>
      </c>
      <c r="M29" s="30">
        <v>0</v>
      </c>
      <c r="N29" s="28">
        <v>0</v>
      </c>
      <c r="O29" s="28">
        <v>0</v>
      </c>
      <c r="P29" s="28">
        <v>0</v>
      </c>
      <c r="Q29" s="30"/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spans="1:22" ht="16.5" hidden="1" customHeight="1" x14ac:dyDescent="0.25">
      <c r="A30" s="149" t="s">
        <v>39</v>
      </c>
      <c r="B30" s="149" t="s">
        <v>40</v>
      </c>
      <c r="C30" s="24"/>
      <c r="D30" s="24"/>
      <c r="E30" s="198"/>
      <c r="F30" s="25" t="s">
        <v>33</v>
      </c>
      <c r="G30" s="195"/>
      <c r="H30" s="30" t="e">
        <f t="shared" si="1"/>
        <v>#REF!</v>
      </c>
      <c r="I30" s="30">
        <v>0</v>
      </c>
      <c r="J30" s="27" t="e">
        <f>#REF!+K30+L30+#REF!+#REF!+#REF!</f>
        <v>#REF!</v>
      </c>
      <c r="K30" s="30">
        <v>0</v>
      </c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30"/>
      <c r="R30" s="28">
        <v>0</v>
      </c>
      <c r="S30" s="28">
        <v>0</v>
      </c>
      <c r="T30" s="28">
        <v>0</v>
      </c>
      <c r="U30" s="28">
        <v>0</v>
      </c>
      <c r="V30" s="28">
        <v>0</v>
      </c>
    </row>
    <row r="31" spans="1:22" ht="15" hidden="1" x14ac:dyDescent="0.25">
      <c r="A31" s="149"/>
      <c r="B31" s="149"/>
      <c r="C31" s="24"/>
      <c r="D31" s="24"/>
      <c r="E31" s="198"/>
      <c r="F31" s="29" t="s">
        <v>34</v>
      </c>
      <c r="G31" s="195"/>
      <c r="H31" s="30" t="e">
        <f t="shared" si="1"/>
        <v>#REF!</v>
      </c>
      <c r="I31" s="30">
        <v>0</v>
      </c>
      <c r="J31" s="27" t="e">
        <f>#REF!+K31+L31+#REF!+#REF!+#REF!</f>
        <v>#REF!</v>
      </c>
      <c r="K31" s="30">
        <v>0</v>
      </c>
      <c r="L31" s="30">
        <v>0</v>
      </c>
      <c r="M31" s="30">
        <v>270771370</v>
      </c>
      <c r="N31" s="28">
        <v>0</v>
      </c>
      <c r="O31" s="28">
        <v>0</v>
      </c>
      <c r="P31" s="28">
        <v>0</v>
      </c>
      <c r="Q31" s="30"/>
      <c r="R31" s="28">
        <v>0</v>
      </c>
      <c r="S31" s="28">
        <v>0</v>
      </c>
      <c r="T31" s="28">
        <v>0</v>
      </c>
      <c r="U31" s="28">
        <v>0</v>
      </c>
      <c r="V31" s="28">
        <v>0</v>
      </c>
    </row>
    <row r="32" spans="1:22" ht="25.5" hidden="1" x14ac:dyDescent="0.25">
      <c r="A32" s="149"/>
      <c r="B32" s="149"/>
      <c r="C32" s="24"/>
      <c r="D32" s="24"/>
      <c r="E32" s="198"/>
      <c r="F32" s="29" t="s">
        <v>35</v>
      </c>
      <c r="G32" s="195"/>
      <c r="H32" s="30" t="e">
        <f t="shared" si="1"/>
        <v>#REF!</v>
      </c>
      <c r="I32" s="30">
        <v>0</v>
      </c>
      <c r="J32" s="27" t="e">
        <f>#REF!+K32+L32+#REF!+#REF!+#REF!</f>
        <v>#REF!</v>
      </c>
      <c r="K32" s="30">
        <v>0</v>
      </c>
      <c r="L32" s="30">
        <v>0</v>
      </c>
      <c r="M32" s="30">
        <v>0</v>
      </c>
      <c r="N32" s="28">
        <v>0</v>
      </c>
      <c r="O32" s="28">
        <v>0</v>
      </c>
      <c r="P32" s="28">
        <v>0</v>
      </c>
      <c r="Q32" s="30"/>
      <c r="R32" s="28">
        <v>0</v>
      </c>
      <c r="S32" s="28">
        <v>0</v>
      </c>
      <c r="T32" s="28">
        <v>0</v>
      </c>
      <c r="U32" s="28">
        <v>0</v>
      </c>
      <c r="V32" s="28">
        <v>0</v>
      </c>
    </row>
    <row r="33" spans="1:22" ht="15" hidden="1" customHeight="1" x14ac:dyDescent="0.25">
      <c r="A33" s="149" t="s">
        <v>41</v>
      </c>
      <c r="B33" s="212" t="s">
        <v>42</v>
      </c>
      <c r="C33" s="24"/>
      <c r="D33" s="24"/>
      <c r="E33" s="208" t="s">
        <v>43</v>
      </c>
      <c r="F33" s="25" t="s">
        <v>33</v>
      </c>
      <c r="G33" s="178">
        <v>149116525.69999999</v>
      </c>
      <c r="H33" s="26" t="e">
        <f t="shared" si="1"/>
        <v>#REF!</v>
      </c>
      <c r="I33" s="26" t="e">
        <f>#REF!+I39</f>
        <v>#REF!</v>
      </c>
      <c r="J33" s="27" t="e">
        <f>#REF!+K33+L33+#REF!+#REF!+#REF!</f>
        <v>#REF!</v>
      </c>
      <c r="K33" s="30">
        <f t="shared" ref="K33:M35" si="4">K39+K36</f>
        <v>0</v>
      </c>
      <c r="L33" s="30">
        <f t="shared" si="4"/>
        <v>0</v>
      </c>
      <c r="M33" s="30">
        <f t="shared" si="4"/>
        <v>0</v>
      </c>
      <c r="N33" s="28">
        <v>0</v>
      </c>
      <c r="O33" s="28">
        <v>0</v>
      </c>
      <c r="P33" s="28">
        <v>0</v>
      </c>
      <c r="Q33" s="30"/>
      <c r="R33" s="28">
        <v>0</v>
      </c>
      <c r="S33" s="28">
        <v>0</v>
      </c>
      <c r="T33" s="28">
        <v>0</v>
      </c>
      <c r="U33" s="28">
        <v>0</v>
      </c>
      <c r="V33" s="28">
        <v>0</v>
      </c>
    </row>
    <row r="34" spans="1:22" ht="15.75" hidden="1" customHeight="1" x14ac:dyDescent="0.25">
      <c r="A34" s="149"/>
      <c r="B34" s="212"/>
      <c r="C34" s="24"/>
      <c r="D34" s="24"/>
      <c r="E34" s="208"/>
      <c r="F34" s="29" t="s">
        <v>34</v>
      </c>
      <c r="G34" s="178"/>
      <c r="H34" s="26" t="e">
        <f t="shared" si="1"/>
        <v>#REF!</v>
      </c>
      <c r="I34" s="26" t="e">
        <f>#REF!+I40</f>
        <v>#REF!</v>
      </c>
      <c r="J34" s="27" t="e">
        <f>#REF!+K34+L34+#REF!+#REF!+#REF!</f>
        <v>#REF!</v>
      </c>
      <c r="K34" s="30">
        <f t="shared" si="4"/>
        <v>0</v>
      </c>
      <c r="L34" s="30">
        <f t="shared" si="4"/>
        <v>0</v>
      </c>
      <c r="M34" s="30">
        <f t="shared" si="4"/>
        <v>148000000</v>
      </c>
      <c r="N34" s="28">
        <v>0</v>
      </c>
      <c r="O34" s="28">
        <v>0</v>
      </c>
      <c r="P34" s="28">
        <v>0</v>
      </c>
      <c r="Q34" s="30"/>
      <c r="R34" s="28">
        <v>0</v>
      </c>
      <c r="S34" s="28">
        <v>0</v>
      </c>
      <c r="T34" s="28">
        <v>0</v>
      </c>
      <c r="U34" s="28">
        <v>0</v>
      </c>
      <c r="V34" s="28">
        <v>0</v>
      </c>
    </row>
    <row r="35" spans="1:22" ht="25.5" hidden="1" x14ac:dyDescent="0.25">
      <c r="A35" s="149"/>
      <c r="B35" s="212"/>
      <c r="C35" s="24"/>
      <c r="D35" s="24"/>
      <c r="E35" s="208"/>
      <c r="F35" s="29" t="s">
        <v>35</v>
      </c>
      <c r="G35" s="178"/>
      <c r="H35" s="26" t="e">
        <f t="shared" si="1"/>
        <v>#REF!</v>
      </c>
      <c r="I35" s="26" t="e">
        <f>#REF!+I41</f>
        <v>#REF!</v>
      </c>
      <c r="J35" s="27" t="e">
        <f>#REF!+K35+L35+#REF!+#REF!+#REF!</f>
        <v>#REF!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28">
        <v>0</v>
      </c>
      <c r="O35" s="28">
        <v>0</v>
      </c>
      <c r="P35" s="28">
        <v>0</v>
      </c>
      <c r="Q35" s="30"/>
      <c r="R35" s="28">
        <v>0</v>
      </c>
      <c r="S35" s="28">
        <v>0</v>
      </c>
      <c r="T35" s="28">
        <v>0</v>
      </c>
      <c r="U35" s="28">
        <v>0</v>
      </c>
      <c r="V35" s="28">
        <v>0</v>
      </c>
    </row>
    <row r="36" spans="1:22" ht="15.75" hidden="1" customHeight="1" x14ac:dyDescent="0.25">
      <c r="A36" s="149" t="s">
        <v>44</v>
      </c>
      <c r="B36" s="149" t="s">
        <v>45</v>
      </c>
      <c r="C36" s="24"/>
      <c r="D36" s="24"/>
      <c r="E36" s="208"/>
      <c r="F36" s="25" t="s">
        <v>33</v>
      </c>
      <c r="G36" s="178">
        <v>3106025.7</v>
      </c>
      <c r="H36" s="30" t="e">
        <f t="shared" si="1"/>
        <v>#REF!</v>
      </c>
      <c r="I36" s="30">
        <v>0</v>
      </c>
      <c r="J36" s="27" t="e">
        <f>#REF!+K36+L36+#REF!+#REF!+#REF!</f>
        <v>#REF!</v>
      </c>
      <c r="K36" s="30">
        <v>0</v>
      </c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30"/>
      <c r="R36" s="28">
        <v>0</v>
      </c>
      <c r="S36" s="28">
        <v>0</v>
      </c>
      <c r="T36" s="28">
        <v>0</v>
      </c>
      <c r="U36" s="28">
        <v>0</v>
      </c>
      <c r="V36" s="28">
        <v>0</v>
      </c>
    </row>
    <row r="37" spans="1:22" ht="15" hidden="1" x14ac:dyDescent="0.25">
      <c r="A37" s="149"/>
      <c r="B37" s="149"/>
      <c r="C37" s="24"/>
      <c r="D37" s="24"/>
      <c r="E37" s="208"/>
      <c r="F37" s="29" t="s">
        <v>34</v>
      </c>
      <c r="G37" s="178"/>
      <c r="H37" s="30" t="e">
        <f t="shared" si="1"/>
        <v>#REF!</v>
      </c>
      <c r="I37" s="30">
        <f>740211.68-600000+264390.08</f>
        <v>404601.76000000007</v>
      </c>
      <c r="J37" s="27" t="e">
        <f>#REF!+K37+L37+#REF!+#REF!+#REF!</f>
        <v>#REF!</v>
      </c>
      <c r="K37" s="30">
        <v>0</v>
      </c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30"/>
      <c r="R37" s="28">
        <v>0</v>
      </c>
      <c r="S37" s="28">
        <v>0</v>
      </c>
      <c r="T37" s="28">
        <v>0</v>
      </c>
      <c r="U37" s="28">
        <v>0</v>
      </c>
      <c r="V37" s="28">
        <v>0</v>
      </c>
    </row>
    <row r="38" spans="1:22" ht="25.5" hidden="1" x14ac:dyDescent="0.25">
      <c r="A38" s="149"/>
      <c r="B38" s="149"/>
      <c r="C38" s="24"/>
      <c r="D38" s="24"/>
      <c r="E38" s="208"/>
      <c r="F38" s="29" t="s">
        <v>35</v>
      </c>
      <c r="G38" s="178"/>
      <c r="H38" s="30" t="e">
        <f t="shared" si="1"/>
        <v>#REF!</v>
      </c>
      <c r="I38" s="30">
        <v>0</v>
      </c>
      <c r="J38" s="27" t="e">
        <f>#REF!+K38+L38+#REF!+#REF!+#REF!</f>
        <v>#REF!</v>
      </c>
      <c r="K38" s="30">
        <v>0</v>
      </c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30"/>
      <c r="R38" s="28">
        <v>0</v>
      </c>
      <c r="S38" s="28">
        <v>0</v>
      </c>
      <c r="T38" s="28">
        <v>0</v>
      </c>
      <c r="U38" s="28">
        <v>0</v>
      </c>
      <c r="V38" s="28">
        <v>0</v>
      </c>
    </row>
    <row r="39" spans="1:22" ht="15" hidden="1" customHeight="1" x14ac:dyDescent="0.25">
      <c r="A39" s="149" t="s">
        <v>46</v>
      </c>
      <c r="B39" s="149" t="s">
        <v>47</v>
      </c>
      <c r="C39" s="24"/>
      <c r="D39" s="24"/>
      <c r="E39" s="208"/>
      <c r="F39" s="25" t="s">
        <v>33</v>
      </c>
      <c r="G39" s="195"/>
      <c r="H39" s="30" t="e">
        <f t="shared" si="1"/>
        <v>#REF!</v>
      </c>
      <c r="I39" s="30">
        <f>I42+I45+I45</f>
        <v>0</v>
      </c>
      <c r="J39" s="27" t="e">
        <f>#REF!+K39+L39+#REF!+#REF!+#REF!</f>
        <v>#REF!</v>
      </c>
      <c r="K39" s="30">
        <v>0</v>
      </c>
      <c r="L39" s="30">
        <v>0</v>
      </c>
      <c r="M39" s="30">
        <v>0</v>
      </c>
      <c r="N39" s="28">
        <v>0</v>
      </c>
      <c r="O39" s="28">
        <v>0</v>
      </c>
      <c r="P39" s="28">
        <v>0</v>
      </c>
      <c r="Q39" s="30"/>
      <c r="R39" s="28">
        <v>0</v>
      </c>
      <c r="S39" s="28">
        <v>0</v>
      </c>
      <c r="T39" s="28">
        <v>0</v>
      </c>
      <c r="U39" s="28">
        <v>0</v>
      </c>
      <c r="V39" s="28">
        <v>0</v>
      </c>
    </row>
    <row r="40" spans="1:22" ht="15.75" hidden="1" customHeight="1" x14ac:dyDescent="0.25">
      <c r="A40" s="149"/>
      <c r="B40" s="149"/>
      <c r="C40" s="24"/>
      <c r="D40" s="24"/>
      <c r="E40" s="208"/>
      <c r="F40" s="29" t="s">
        <v>34</v>
      </c>
      <c r="G40" s="195"/>
      <c r="H40" s="30" t="e">
        <f t="shared" si="1"/>
        <v>#REF!</v>
      </c>
      <c r="I40" s="30">
        <v>0</v>
      </c>
      <c r="J40" s="27" t="e">
        <f>#REF!+K40+L40+#REF!+#REF!+#REF!</f>
        <v>#REF!</v>
      </c>
      <c r="K40" s="30">
        <v>0</v>
      </c>
      <c r="L40" s="30">
        <v>0</v>
      </c>
      <c r="M40" s="30">
        <v>148000000</v>
      </c>
      <c r="N40" s="28">
        <v>0</v>
      </c>
      <c r="O40" s="28">
        <v>0</v>
      </c>
      <c r="P40" s="28">
        <v>0</v>
      </c>
      <c r="Q40" s="30"/>
      <c r="R40" s="28">
        <v>0</v>
      </c>
      <c r="S40" s="28">
        <v>0</v>
      </c>
      <c r="T40" s="28">
        <v>0</v>
      </c>
      <c r="U40" s="28">
        <v>0</v>
      </c>
      <c r="V40" s="28">
        <v>0</v>
      </c>
    </row>
    <row r="41" spans="1:22" ht="25.5" hidden="1" x14ac:dyDescent="0.25">
      <c r="A41" s="149"/>
      <c r="B41" s="149"/>
      <c r="C41" s="24"/>
      <c r="D41" s="24"/>
      <c r="E41" s="208"/>
      <c r="F41" s="29" t="s">
        <v>35</v>
      </c>
      <c r="G41" s="195"/>
      <c r="H41" s="30" t="e">
        <f t="shared" si="1"/>
        <v>#REF!</v>
      </c>
      <c r="I41" s="30">
        <v>0</v>
      </c>
      <c r="J41" s="27" t="e">
        <f>#REF!+K41+L41+#REF!+#REF!+#REF!</f>
        <v>#REF!</v>
      </c>
      <c r="K41" s="30">
        <v>0</v>
      </c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30"/>
      <c r="R41" s="28">
        <v>0</v>
      </c>
      <c r="S41" s="28">
        <v>0</v>
      </c>
      <c r="T41" s="28">
        <v>0</v>
      </c>
      <c r="U41" s="28">
        <v>0</v>
      </c>
      <c r="V41" s="28">
        <v>0</v>
      </c>
    </row>
    <row r="42" spans="1:22" ht="16.5" hidden="1" customHeight="1" x14ac:dyDescent="0.25">
      <c r="A42" s="149" t="s">
        <v>48</v>
      </c>
      <c r="B42" s="195" t="s">
        <v>49</v>
      </c>
      <c r="C42" s="24"/>
      <c r="D42" s="24"/>
      <c r="E42" s="208"/>
      <c r="F42" s="25" t="s">
        <v>33</v>
      </c>
      <c r="G42" s="178">
        <v>6500000</v>
      </c>
      <c r="H42" s="30" t="e">
        <f t="shared" si="1"/>
        <v>#REF!</v>
      </c>
      <c r="I42" s="30">
        <v>0</v>
      </c>
      <c r="J42" s="27" t="e">
        <f>#REF!+K42+L42+#REF!+#REF!+#REF!</f>
        <v>#REF!</v>
      </c>
      <c r="K42" s="30">
        <v>0</v>
      </c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30"/>
      <c r="R42" s="28">
        <v>0</v>
      </c>
      <c r="S42" s="28">
        <v>0</v>
      </c>
      <c r="T42" s="28">
        <v>0</v>
      </c>
      <c r="U42" s="28">
        <v>0</v>
      </c>
      <c r="V42" s="28">
        <v>0</v>
      </c>
    </row>
    <row r="43" spans="1:22" ht="16.5" hidden="1" customHeight="1" x14ac:dyDescent="0.25">
      <c r="A43" s="149"/>
      <c r="B43" s="195"/>
      <c r="C43" s="24"/>
      <c r="D43" s="24"/>
      <c r="E43" s="208"/>
      <c r="F43" s="29" t="s">
        <v>34</v>
      </c>
      <c r="G43" s="178"/>
      <c r="H43" s="30" t="e">
        <f t="shared" si="1"/>
        <v>#REF!</v>
      </c>
      <c r="I43" s="30">
        <v>0</v>
      </c>
      <c r="J43" s="27" t="e">
        <f>#REF!+K43+L43+#REF!+#REF!+#REF!</f>
        <v>#REF!</v>
      </c>
      <c r="K43" s="30">
        <v>0</v>
      </c>
      <c r="L43" s="30">
        <v>0</v>
      </c>
      <c r="M43" s="30">
        <v>500000</v>
      </c>
      <c r="N43" s="28">
        <v>0</v>
      </c>
      <c r="O43" s="28">
        <v>0</v>
      </c>
      <c r="P43" s="28">
        <v>0</v>
      </c>
      <c r="Q43" s="30"/>
      <c r="R43" s="28">
        <v>0</v>
      </c>
      <c r="S43" s="28">
        <v>0</v>
      </c>
      <c r="T43" s="28">
        <v>0</v>
      </c>
      <c r="U43" s="28">
        <v>0</v>
      </c>
      <c r="V43" s="28">
        <v>0</v>
      </c>
    </row>
    <row r="44" spans="1:22" ht="25.5" hidden="1" x14ac:dyDescent="0.25">
      <c r="A44" s="149"/>
      <c r="B44" s="195"/>
      <c r="C44" s="24"/>
      <c r="D44" s="24"/>
      <c r="E44" s="208"/>
      <c r="F44" s="29" t="s">
        <v>35</v>
      </c>
      <c r="G44" s="178"/>
      <c r="H44" s="30" t="e">
        <f t="shared" si="1"/>
        <v>#REF!</v>
      </c>
      <c r="I44" s="30">
        <v>0</v>
      </c>
      <c r="J44" s="27" t="e">
        <f>#REF!+K44+L44+#REF!+#REF!+#REF!</f>
        <v>#REF!</v>
      </c>
      <c r="K44" s="30">
        <v>0</v>
      </c>
      <c r="L44" s="30">
        <v>0</v>
      </c>
      <c r="M44" s="30">
        <v>0</v>
      </c>
      <c r="N44" s="28">
        <v>0</v>
      </c>
      <c r="O44" s="28">
        <v>0</v>
      </c>
      <c r="P44" s="28">
        <v>0</v>
      </c>
      <c r="Q44" s="30"/>
      <c r="R44" s="28">
        <v>0</v>
      </c>
      <c r="S44" s="28">
        <v>0</v>
      </c>
      <c r="T44" s="28">
        <v>0</v>
      </c>
      <c r="U44" s="28">
        <v>0</v>
      </c>
      <c r="V44" s="28">
        <v>0</v>
      </c>
    </row>
    <row r="45" spans="1:22" ht="15.75" hidden="1" customHeight="1" x14ac:dyDescent="0.25">
      <c r="A45" s="149" t="s">
        <v>50</v>
      </c>
      <c r="B45" s="195" t="s">
        <v>51</v>
      </c>
      <c r="C45" s="24"/>
      <c r="D45" s="24"/>
      <c r="E45" s="208"/>
      <c r="F45" s="25" t="s">
        <v>33</v>
      </c>
      <c r="G45" s="178">
        <v>2000000</v>
      </c>
      <c r="H45" s="30" t="e">
        <f t="shared" si="1"/>
        <v>#REF!</v>
      </c>
      <c r="I45" s="30">
        <v>0</v>
      </c>
      <c r="J45" s="27" t="e">
        <f>#REF!+K45+L45+#REF!+#REF!+#REF!</f>
        <v>#REF!</v>
      </c>
      <c r="K45" s="30">
        <v>0</v>
      </c>
      <c r="L45" s="30">
        <v>0</v>
      </c>
      <c r="M45" s="30">
        <v>0</v>
      </c>
      <c r="N45" s="28">
        <v>0</v>
      </c>
      <c r="O45" s="28">
        <v>0</v>
      </c>
      <c r="P45" s="28">
        <v>0</v>
      </c>
      <c r="Q45" s="30"/>
      <c r="R45" s="28">
        <v>0</v>
      </c>
      <c r="S45" s="28">
        <v>0</v>
      </c>
      <c r="T45" s="28">
        <v>0</v>
      </c>
      <c r="U45" s="28">
        <v>0</v>
      </c>
      <c r="V45" s="28">
        <v>0</v>
      </c>
    </row>
    <row r="46" spans="1:22" ht="15" hidden="1" x14ac:dyDescent="0.25">
      <c r="A46" s="149"/>
      <c r="B46" s="195"/>
      <c r="C46" s="24"/>
      <c r="D46" s="24"/>
      <c r="E46" s="208"/>
      <c r="F46" s="29" t="s">
        <v>34</v>
      </c>
      <c r="G46" s="178"/>
      <c r="H46" s="30" t="e">
        <f t="shared" si="1"/>
        <v>#REF!</v>
      </c>
      <c r="I46" s="30">
        <v>0</v>
      </c>
      <c r="J46" s="27" t="e">
        <f>#REF!+K46+L46+#REF!+#REF!+#REF!</f>
        <v>#REF!</v>
      </c>
      <c r="K46" s="30">
        <v>0</v>
      </c>
      <c r="L46" s="30">
        <v>0</v>
      </c>
      <c r="M46" s="30">
        <v>0</v>
      </c>
      <c r="N46" s="28">
        <v>0</v>
      </c>
      <c r="O46" s="28">
        <v>0</v>
      </c>
      <c r="P46" s="28">
        <v>0</v>
      </c>
      <c r="Q46" s="30"/>
      <c r="R46" s="28">
        <v>0</v>
      </c>
      <c r="S46" s="28">
        <v>0</v>
      </c>
      <c r="T46" s="28">
        <v>0</v>
      </c>
      <c r="U46" s="28">
        <v>0</v>
      </c>
      <c r="V46" s="28">
        <v>0</v>
      </c>
    </row>
    <row r="47" spans="1:22" ht="15" hidden="1" customHeight="1" x14ac:dyDescent="0.25">
      <c r="A47" s="149"/>
      <c r="B47" s="195"/>
      <c r="C47" s="24"/>
      <c r="D47" s="24"/>
      <c r="E47" s="208"/>
      <c r="F47" s="29" t="s">
        <v>35</v>
      </c>
      <c r="G47" s="178"/>
      <c r="H47" s="30" t="e">
        <f t="shared" si="1"/>
        <v>#REF!</v>
      </c>
      <c r="I47" s="30">
        <v>900000</v>
      </c>
      <c r="J47" s="27" t="e">
        <f>#REF!+K47+L47+#REF!+#REF!+#REF!</f>
        <v>#REF!</v>
      </c>
      <c r="K47" s="30">
        <v>1801177.96</v>
      </c>
      <c r="L47" s="30">
        <v>0</v>
      </c>
      <c r="M47" s="30">
        <v>0</v>
      </c>
      <c r="N47" s="28">
        <v>0</v>
      </c>
      <c r="O47" s="28">
        <v>0</v>
      </c>
      <c r="P47" s="28">
        <v>0</v>
      </c>
      <c r="Q47" s="30"/>
      <c r="R47" s="28">
        <v>0</v>
      </c>
      <c r="S47" s="28">
        <v>0</v>
      </c>
      <c r="T47" s="28">
        <v>0</v>
      </c>
      <c r="U47" s="28">
        <v>0</v>
      </c>
      <c r="V47" s="28">
        <v>0</v>
      </c>
    </row>
    <row r="48" spans="1:22" ht="15.75" hidden="1" customHeight="1" x14ac:dyDescent="0.25">
      <c r="A48" s="149" t="s">
        <v>8</v>
      </c>
      <c r="B48" s="195" t="s">
        <v>56</v>
      </c>
      <c r="C48" s="24"/>
      <c r="D48" s="24"/>
      <c r="E48" s="198"/>
      <c r="F48" s="25" t="s">
        <v>33</v>
      </c>
      <c r="G48" s="178">
        <v>10800000</v>
      </c>
      <c r="H48" s="30" t="e">
        <f t="shared" ref="H48:H55" si="5">SUM(I48:O48)</f>
        <v>#REF!</v>
      </c>
      <c r="I48" s="30">
        <v>0</v>
      </c>
      <c r="J48" s="27" t="e">
        <f>#REF!+K48+L48+#REF!+#REF!+#REF!</f>
        <v>#REF!</v>
      </c>
      <c r="K48" s="30">
        <v>0</v>
      </c>
      <c r="L48" s="30">
        <v>0</v>
      </c>
      <c r="M48" s="30">
        <v>0</v>
      </c>
      <c r="N48" s="30"/>
      <c r="O48" s="30"/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</row>
    <row r="49" spans="1:22" ht="15" hidden="1" x14ac:dyDescent="0.25">
      <c r="A49" s="149"/>
      <c r="B49" s="195"/>
      <c r="C49" s="24"/>
      <c r="D49" s="24"/>
      <c r="E49" s="198"/>
      <c r="F49" s="29" t="s">
        <v>34</v>
      </c>
      <c r="G49" s="178"/>
      <c r="H49" s="30" t="e">
        <f t="shared" si="5"/>
        <v>#REF!</v>
      </c>
      <c r="I49" s="30">
        <v>0</v>
      </c>
      <c r="J49" s="27" t="e">
        <f>#REF!+K49+L49+#REF!+#REF!+#REF!</f>
        <v>#REF!</v>
      </c>
      <c r="K49" s="30">
        <v>0</v>
      </c>
      <c r="L49" s="30">
        <v>0</v>
      </c>
      <c r="M49" s="30">
        <v>0</v>
      </c>
      <c r="N49" s="30"/>
      <c r="O49" s="30"/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</row>
    <row r="50" spans="1:22" ht="25.5" hidden="1" x14ac:dyDescent="0.25">
      <c r="A50" s="149"/>
      <c r="B50" s="195"/>
      <c r="C50" s="24"/>
      <c r="D50" s="24"/>
      <c r="E50" s="198"/>
      <c r="F50" s="29" t="s">
        <v>35</v>
      </c>
      <c r="G50" s="178"/>
      <c r="H50" s="30" t="e">
        <f t="shared" si="5"/>
        <v>#REF!</v>
      </c>
      <c r="I50" s="30">
        <v>0</v>
      </c>
      <c r="J50" s="27" t="e">
        <f>#REF!+K50+L50+#REF!+#REF!+#REF!</f>
        <v>#REF!</v>
      </c>
      <c r="K50" s="30">
        <v>0</v>
      </c>
      <c r="L50" s="30">
        <v>0</v>
      </c>
      <c r="M50" s="30">
        <v>0</v>
      </c>
      <c r="N50" s="30"/>
      <c r="O50" s="30"/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</row>
    <row r="51" spans="1:22" ht="15.75" hidden="1" customHeight="1" x14ac:dyDescent="0.25">
      <c r="A51" s="149" t="s">
        <v>9</v>
      </c>
      <c r="B51" s="195" t="s">
        <v>57</v>
      </c>
      <c r="C51" s="24"/>
      <c r="D51" s="24"/>
      <c r="E51" s="198"/>
      <c r="F51" s="25" t="s">
        <v>33</v>
      </c>
      <c r="G51" s="178">
        <v>8000000</v>
      </c>
      <c r="H51" s="30" t="e">
        <f t="shared" si="5"/>
        <v>#REF!</v>
      </c>
      <c r="I51" s="30">
        <v>0</v>
      </c>
      <c r="J51" s="27" t="e">
        <f>#REF!+K51+L51+#REF!+#REF!+#REF!</f>
        <v>#REF!</v>
      </c>
      <c r="K51" s="30">
        <v>0</v>
      </c>
      <c r="L51" s="30">
        <v>0</v>
      </c>
      <c r="M51" s="30">
        <v>0</v>
      </c>
      <c r="N51" s="30"/>
      <c r="O51" s="30"/>
      <c r="P51" s="30">
        <v>7200000</v>
      </c>
      <c r="Q51" s="30">
        <v>7200000</v>
      </c>
      <c r="R51" s="30">
        <v>7200000</v>
      </c>
      <c r="S51" s="30">
        <v>7200000</v>
      </c>
      <c r="T51" s="30">
        <v>7200000</v>
      </c>
      <c r="U51" s="30">
        <v>7200000</v>
      </c>
      <c r="V51" s="30">
        <v>7200000</v>
      </c>
    </row>
    <row r="52" spans="1:22" ht="18" hidden="1" customHeight="1" x14ac:dyDescent="0.25">
      <c r="A52" s="149"/>
      <c r="B52" s="195"/>
      <c r="C52" s="24"/>
      <c r="D52" s="24"/>
      <c r="E52" s="198"/>
      <c r="F52" s="29" t="s">
        <v>34</v>
      </c>
      <c r="G52" s="178"/>
      <c r="H52" s="30" t="e">
        <f t="shared" si="5"/>
        <v>#REF!</v>
      </c>
      <c r="I52" s="30">
        <v>0</v>
      </c>
      <c r="J52" s="27" t="e">
        <f>#REF!+K52+L52+#REF!+#REF!+#REF!</f>
        <v>#REF!</v>
      </c>
      <c r="K52" s="30">
        <v>0</v>
      </c>
      <c r="L52" s="30">
        <v>0</v>
      </c>
      <c r="M52" s="30">
        <v>0</v>
      </c>
      <c r="N52" s="30"/>
      <c r="O52" s="30"/>
      <c r="P52" s="30">
        <v>800000</v>
      </c>
      <c r="Q52" s="30">
        <v>800000</v>
      </c>
      <c r="R52" s="30">
        <v>800000</v>
      </c>
      <c r="S52" s="30">
        <v>800000</v>
      </c>
      <c r="T52" s="30">
        <v>800000</v>
      </c>
      <c r="U52" s="30">
        <v>800000</v>
      </c>
      <c r="V52" s="30">
        <v>800000</v>
      </c>
    </row>
    <row r="53" spans="1:22" ht="15" hidden="1" customHeight="1" x14ac:dyDescent="0.25">
      <c r="A53" s="149"/>
      <c r="B53" s="195"/>
      <c r="C53" s="24"/>
      <c r="D53" s="24"/>
      <c r="E53" s="198"/>
      <c r="F53" s="29" t="s">
        <v>35</v>
      </c>
      <c r="G53" s="178"/>
      <c r="H53" s="30" t="e">
        <f t="shared" si="5"/>
        <v>#REF!</v>
      </c>
      <c r="I53" s="30">
        <v>0</v>
      </c>
      <c r="J53" s="27" t="e">
        <f>#REF!+K53+L53+#REF!+#REF!+#REF!</f>
        <v>#REF!</v>
      </c>
      <c r="K53" s="30">
        <v>0</v>
      </c>
      <c r="L53" s="30">
        <v>0</v>
      </c>
      <c r="M53" s="30">
        <v>0</v>
      </c>
      <c r="N53" s="30"/>
      <c r="O53" s="30"/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</row>
    <row r="54" spans="1:22" ht="4.5" hidden="1" customHeight="1" x14ac:dyDescent="0.25">
      <c r="A54" s="149" t="s">
        <v>58</v>
      </c>
      <c r="B54" s="195" t="s">
        <v>59</v>
      </c>
      <c r="C54" s="24"/>
      <c r="D54" s="24"/>
      <c r="E54" s="198"/>
      <c r="F54" s="25" t="s">
        <v>33</v>
      </c>
      <c r="G54" s="178"/>
      <c r="H54" s="30" t="e">
        <f t="shared" si="5"/>
        <v>#REF!</v>
      </c>
      <c r="I54" s="30">
        <v>0</v>
      </c>
      <c r="J54" s="27" t="e">
        <f>#REF!+K54+L54+#REF!+#REF!+#REF!</f>
        <v>#REF!</v>
      </c>
      <c r="K54" s="30">
        <v>0</v>
      </c>
      <c r="L54" s="30">
        <v>0</v>
      </c>
      <c r="M54" s="30">
        <v>0</v>
      </c>
      <c r="N54" s="30"/>
      <c r="O54" s="30"/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</row>
    <row r="55" spans="1:22" ht="19.5" hidden="1" customHeight="1" x14ac:dyDescent="0.25">
      <c r="A55" s="149"/>
      <c r="B55" s="195"/>
      <c r="C55" s="24"/>
      <c r="D55" s="24"/>
      <c r="E55" s="198"/>
      <c r="F55" s="29" t="s">
        <v>34</v>
      </c>
      <c r="G55" s="178"/>
      <c r="H55" s="30" t="e">
        <f t="shared" si="5"/>
        <v>#REF!</v>
      </c>
      <c r="I55" s="30">
        <v>0</v>
      </c>
      <c r="J55" s="27" t="e">
        <f>#REF!+K55+L55+#REF!+#REF!+#REF!</f>
        <v>#REF!</v>
      </c>
      <c r="K55" s="30">
        <v>0</v>
      </c>
      <c r="L55" s="30">
        <v>0</v>
      </c>
      <c r="M55" s="30">
        <v>0</v>
      </c>
      <c r="N55" s="30"/>
      <c r="O55" s="30"/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</row>
    <row r="56" spans="1:22" ht="25.5" hidden="1" x14ac:dyDescent="0.25">
      <c r="A56" s="149"/>
      <c r="B56" s="195"/>
      <c r="C56" s="24"/>
      <c r="D56" s="24"/>
      <c r="E56" s="198"/>
      <c r="F56" s="29" t="s">
        <v>35</v>
      </c>
      <c r="G56" s="178"/>
      <c r="H56" s="30" t="e">
        <f t="shared" ref="H56:H85" si="6">SUM(I56:O56)</f>
        <v>#REF!</v>
      </c>
      <c r="I56" s="30">
        <v>0</v>
      </c>
      <c r="J56" s="27" t="e">
        <f>#REF!+K56+L56+#REF!+#REF!+#REF!</f>
        <v>#REF!</v>
      </c>
      <c r="K56" s="30">
        <v>0</v>
      </c>
      <c r="L56" s="30">
        <v>0</v>
      </c>
      <c r="M56" s="30">
        <v>0</v>
      </c>
      <c r="N56" s="30"/>
      <c r="O56" s="30"/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</row>
    <row r="57" spans="1:22" ht="16.5" hidden="1" customHeight="1" x14ac:dyDescent="0.25">
      <c r="A57" s="149" t="s">
        <v>60</v>
      </c>
      <c r="B57" s="195" t="s">
        <v>61</v>
      </c>
      <c r="C57" s="24"/>
      <c r="D57" s="24"/>
      <c r="E57" s="196"/>
      <c r="F57" s="25" t="s">
        <v>33</v>
      </c>
      <c r="G57" s="178">
        <v>450000</v>
      </c>
      <c r="H57" s="30" t="e">
        <f t="shared" si="6"/>
        <v>#REF!</v>
      </c>
      <c r="I57" s="30">
        <v>0</v>
      </c>
      <c r="J57" s="27" t="e">
        <f>#REF!+K57+L57+#REF!+#REF!+#REF!</f>
        <v>#REF!</v>
      </c>
      <c r="K57" s="30">
        <v>0</v>
      </c>
      <c r="L57" s="30">
        <v>0</v>
      </c>
      <c r="M57" s="30">
        <v>0</v>
      </c>
      <c r="N57" s="30"/>
      <c r="O57" s="30"/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</row>
    <row r="58" spans="1:22" ht="21.75" hidden="1" customHeight="1" x14ac:dyDescent="0.25">
      <c r="A58" s="149"/>
      <c r="B58" s="195"/>
      <c r="C58" s="24"/>
      <c r="D58" s="24"/>
      <c r="E58" s="196"/>
      <c r="F58" s="29" t="s">
        <v>34</v>
      </c>
      <c r="G58" s="178"/>
      <c r="H58" s="30" t="e">
        <f t="shared" si="6"/>
        <v>#REF!</v>
      </c>
      <c r="I58" s="30">
        <v>0</v>
      </c>
      <c r="J58" s="27" t="e">
        <f>#REF!+K58+L58+#REF!+#REF!+#REF!</f>
        <v>#REF!</v>
      </c>
      <c r="K58" s="30">
        <v>0</v>
      </c>
      <c r="L58" s="30">
        <v>0</v>
      </c>
      <c r="M58" s="30">
        <v>0</v>
      </c>
      <c r="N58" s="30"/>
      <c r="O58" s="30"/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</row>
    <row r="59" spans="1:22" ht="25.5" hidden="1" x14ac:dyDescent="0.25">
      <c r="A59" s="149"/>
      <c r="B59" s="195"/>
      <c r="C59" s="24"/>
      <c r="D59" s="24"/>
      <c r="E59" s="196"/>
      <c r="F59" s="29" t="s">
        <v>35</v>
      </c>
      <c r="G59" s="178"/>
      <c r="H59" s="30" t="e">
        <f t="shared" si="6"/>
        <v>#REF!</v>
      </c>
      <c r="I59" s="30">
        <v>0</v>
      </c>
      <c r="J59" s="27" t="e">
        <f>#REF!+K59+L59+#REF!+#REF!+#REF!</f>
        <v>#REF!</v>
      </c>
      <c r="K59" s="30">
        <v>0</v>
      </c>
      <c r="L59" s="30">
        <v>0</v>
      </c>
      <c r="M59" s="30">
        <v>0</v>
      </c>
      <c r="N59" s="30"/>
      <c r="O59" s="30"/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</row>
    <row r="60" spans="1:22" ht="16.5" hidden="1" customHeight="1" x14ac:dyDescent="0.25">
      <c r="A60" s="149" t="s">
        <v>62</v>
      </c>
      <c r="B60" s="195" t="s">
        <v>63</v>
      </c>
      <c r="C60" s="24"/>
      <c r="D60" s="24"/>
      <c r="E60" s="196"/>
      <c r="F60" s="25" t="s">
        <v>33</v>
      </c>
      <c r="G60" s="178">
        <v>41563500</v>
      </c>
      <c r="H60" s="30" t="e">
        <f t="shared" si="6"/>
        <v>#REF!</v>
      </c>
      <c r="I60" s="30">
        <v>0</v>
      </c>
      <c r="J60" s="27" t="e">
        <f>#REF!+K60+L60+#REF!+#REF!+#REF!</f>
        <v>#REF!</v>
      </c>
      <c r="K60" s="30">
        <v>0</v>
      </c>
      <c r="L60" s="30">
        <v>0</v>
      </c>
      <c r="M60" s="30">
        <v>0</v>
      </c>
      <c r="N60" s="30"/>
      <c r="O60" s="30"/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</row>
    <row r="61" spans="1:22" ht="18.75" hidden="1" customHeight="1" x14ac:dyDescent="0.25">
      <c r="A61" s="149"/>
      <c r="B61" s="195"/>
      <c r="C61" s="24"/>
      <c r="D61" s="24"/>
      <c r="E61" s="196"/>
      <c r="F61" s="29" t="s">
        <v>34</v>
      </c>
      <c r="G61" s="178"/>
      <c r="H61" s="30" t="e">
        <f t="shared" si="6"/>
        <v>#REF!</v>
      </c>
      <c r="I61" s="30">
        <v>0</v>
      </c>
      <c r="J61" s="27" t="e">
        <f>#REF!+K61+L61+#REF!+#REF!+#REF!</f>
        <v>#REF!</v>
      </c>
      <c r="K61" s="30">
        <v>0</v>
      </c>
      <c r="L61" s="30">
        <v>0</v>
      </c>
      <c r="M61" s="30">
        <v>0</v>
      </c>
      <c r="N61" s="30"/>
      <c r="O61" s="30"/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</row>
    <row r="62" spans="1:22" ht="25.5" hidden="1" x14ac:dyDescent="0.25">
      <c r="A62" s="149"/>
      <c r="B62" s="195"/>
      <c r="C62" s="24"/>
      <c r="D62" s="24"/>
      <c r="E62" s="196"/>
      <c r="F62" s="29" t="s">
        <v>35</v>
      </c>
      <c r="G62" s="178"/>
      <c r="H62" s="30" t="e">
        <f t="shared" si="6"/>
        <v>#REF!</v>
      </c>
      <c r="I62" s="30">
        <v>0</v>
      </c>
      <c r="J62" s="27" t="e">
        <f>#REF!+K62+L62+#REF!+#REF!+#REF!</f>
        <v>#REF!</v>
      </c>
      <c r="K62" s="30">
        <v>0</v>
      </c>
      <c r="L62" s="30">
        <v>0</v>
      </c>
      <c r="M62" s="30">
        <v>0</v>
      </c>
      <c r="N62" s="30"/>
      <c r="O62" s="30"/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</row>
    <row r="63" spans="1:22" ht="16.5" hidden="1" customHeight="1" x14ac:dyDescent="0.25">
      <c r="A63" s="149" t="s">
        <v>64</v>
      </c>
      <c r="B63" s="195" t="s">
        <v>65</v>
      </c>
      <c r="C63" s="24"/>
      <c r="D63" s="24"/>
      <c r="E63" s="196"/>
      <c r="F63" s="25" t="s">
        <v>33</v>
      </c>
      <c r="G63" s="178">
        <v>4244000</v>
      </c>
      <c r="H63" s="30" t="e">
        <f t="shared" si="6"/>
        <v>#REF!</v>
      </c>
      <c r="I63" s="30">
        <v>0</v>
      </c>
      <c r="J63" s="27" t="e">
        <f>#REF!+K63+L63+#REF!+#REF!+#REF!</f>
        <v>#REF!</v>
      </c>
      <c r="K63" s="30">
        <v>0</v>
      </c>
      <c r="L63" s="30">
        <v>0</v>
      </c>
      <c r="M63" s="30">
        <v>0</v>
      </c>
      <c r="N63" s="30"/>
      <c r="O63" s="30"/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</row>
    <row r="64" spans="1:22" ht="15" hidden="1" x14ac:dyDescent="0.25">
      <c r="A64" s="149"/>
      <c r="B64" s="195"/>
      <c r="C64" s="24"/>
      <c r="D64" s="24"/>
      <c r="E64" s="196"/>
      <c r="F64" s="29" t="s">
        <v>34</v>
      </c>
      <c r="G64" s="178"/>
      <c r="H64" s="30" t="e">
        <f t="shared" si="6"/>
        <v>#REF!</v>
      </c>
      <c r="I64" s="30">
        <v>0</v>
      </c>
      <c r="J64" s="27" t="e">
        <f>#REF!+K64+L64+#REF!+#REF!+#REF!</f>
        <v>#REF!</v>
      </c>
      <c r="K64" s="30">
        <v>0</v>
      </c>
      <c r="L64" s="30">
        <v>0</v>
      </c>
      <c r="M64" s="30">
        <v>0</v>
      </c>
      <c r="N64" s="30"/>
      <c r="O64" s="30"/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</row>
    <row r="65" spans="1:22" ht="25.5" hidden="1" x14ac:dyDescent="0.25">
      <c r="A65" s="149"/>
      <c r="B65" s="195"/>
      <c r="C65" s="24"/>
      <c r="D65" s="24"/>
      <c r="E65" s="196"/>
      <c r="F65" s="29" t="s">
        <v>35</v>
      </c>
      <c r="G65" s="178"/>
      <c r="H65" s="30" t="e">
        <f t="shared" si="6"/>
        <v>#REF!</v>
      </c>
      <c r="I65" s="30">
        <v>0</v>
      </c>
      <c r="J65" s="27" t="e">
        <f>#REF!+K65+L65+#REF!+#REF!+#REF!</f>
        <v>#REF!</v>
      </c>
      <c r="K65" s="30">
        <v>0</v>
      </c>
      <c r="L65" s="30">
        <v>0</v>
      </c>
      <c r="M65" s="30">
        <v>0</v>
      </c>
      <c r="N65" s="30"/>
      <c r="O65" s="30"/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</row>
    <row r="66" spans="1:22" ht="20.25" hidden="1" customHeight="1" x14ac:dyDescent="0.25">
      <c r="A66" s="149" t="s">
        <v>66</v>
      </c>
      <c r="B66" s="195" t="s">
        <v>67</v>
      </c>
      <c r="C66" s="24"/>
      <c r="D66" s="24"/>
      <c r="E66" s="196"/>
      <c r="F66" s="25" t="s">
        <v>33</v>
      </c>
      <c r="G66" s="178">
        <v>5805100</v>
      </c>
      <c r="H66" s="30" t="e">
        <f t="shared" si="6"/>
        <v>#REF!</v>
      </c>
      <c r="I66" s="30">
        <v>0</v>
      </c>
      <c r="J66" s="27" t="e">
        <f>#REF!+K66+L66+#REF!+#REF!+#REF!</f>
        <v>#REF!</v>
      </c>
      <c r="K66" s="30">
        <v>0</v>
      </c>
      <c r="L66" s="30">
        <v>0</v>
      </c>
      <c r="M66" s="30">
        <v>0</v>
      </c>
      <c r="N66" s="30"/>
      <c r="O66" s="30"/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</row>
    <row r="67" spans="1:22" ht="13.5" hidden="1" customHeight="1" x14ac:dyDescent="0.25">
      <c r="A67" s="149"/>
      <c r="B67" s="195"/>
      <c r="C67" s="24"/>
      <c r="D67" s="24"/>
      <c r="E67" s="196"/>
      <c r="F67" s="29" t="s">
        <v>34</v>
      </c>
      <c r="G67" s="178"/>
      <c r="H67" s="30" t="e">
        <f t="shared" si="6"/>
        <v>#REF!</v>
      </c>
      <c r="I67" s="30">
        <v>0</v>
      </c>
      <c r="J67" s="27" t="e">
        <f>#REF!+K67+L67+#REF!+#REF!+#REF!</f>
        <v>#REF!</v>
      </c>
      <c r="K67" s="30">
        <v>0</v>
      </c>
      <c r="L67" s="30">
        <v>0</v>
      </c>
      <c r="M67" s="30">
        <v>0</v>
      </c>
      <c r="N67" s="30"/>
      <c r="O67" s="30"/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</row>
    <row r="68" spans="1:22" ht="25.5" hidden="1" x14ac:dyDescent="0.25">
      <c r="A68" s="149"/>
      <c r="B68" s="195"/>
      <c r="C68" s="24"/>
      <c r="D68" s="24"/>
      <c r="E68" s="196"/>
      <c r="F68" s="29" t="s">
        <v>35</v>
      </c>
      <c r="G68" s="178"/>
      <c r="H68" s="30" t="e">
        <f t="shared" si="6"/>
        <v>#REF!</v>
      </c>
      <c r="I68" s="30">
        <v>0</v>
      </c>
      <c r="J68" s="27" t="e">
        <f>#REF!+K68+L68+#REF!+#REF!+#REF!</f>
        <v>#REF!</v>
      </c>
      <c r="K68" s="30">
        <v>0</v>
      </c>
      <c r="L68" s="30">
        <v>0</v>
      </c>
      <c r="M68" s="30">
        <v>0</v>
      </c>
      <c r="N68" s="30"/>
      <c r="O68" s="30"/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</row>
    <row r="69" spans="1:22" ht="16.5" hidden="1" customHeight="1" x14ac:dyDescent="0.25">
      <c r="A69" s="149" t="s">
        <v>68</v>
      </c>
      <c r="B69" s="195" t="s">
        <v>69</v>
      </c>
      <c r="C69" s="24"/>
      <c r="D69" s="24"/>
      <c r="E69" s="196"/>
      <c r="F69" s="25" t="s">
        <v>33</v>
      </c>
      <c r="G69" s="178">
        <v>4784000</v>
      </c>
      <c r="H69" s="30" t="e">
        <f t="shared" si="6"/>
        <v>#REF!</v>
      </c>
      <c r="I69" s="30">
        <v>0</v>
      </c>
      <c r="J69" s="27" t="e">
        <f>#REF!+K69+L69+#REF!+#REF!+#REF!</f>
        <v>#REF!</v>
      </c>
      <c r="K69" s="30">
        <v>0</v>
      </c>
      <c r="L69" s="30">
        <v>0</v>
      </c>
      <c r="M69" s="30">
        <v>0</v>
      </c>
      <c r="N69" s="30"/>
      <c r="O69" s="30"/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</row>
    <row r="70" spans="1:22" ht="16.5" hidden="1" customHeight="1" x14ac:dyDescent="0.25">
      <c r="A70" s="149"/>
      <c r="B70" s="195"/>
      <c r="C70" s="24"/>
      <c r="D70" s="24"/>
      <c r="E70" s="196"/>
      <c r="F70" s="29" t="s">
        <v>34</v>
      </c>
      <c r="G70" s="178"/>
      <c r="H70" s="30" t="e">
        <f t="shared" si="6"/>
        <v>#REF!</v>
      </c>
      <c r="I70" s="30">
        <v>0</v>
      </c>
      <c r="J70" s="27" t="e">
        <f>#REF!+K70+L70+#REF!+#REF!+#REF!</f>
        <v>#REF!</v>
      </c>
      <c r="K70" s="30">
        <v>0</v>
      </c>
      <c r="L70" s="30">
        <v>0</v>
      </c>
      <c r="M70" s="30">
        <v>0</v>
      </c>
      <c r="N70" s="30"/>
      <c r="O70" s="30"/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</row>
    <row r="71" spans="1:22" ht="25.5" hidden="1" x14ac:dyDescent="0.25">
      <c r="A71" s="149"/>
      <c r="B71" s="195"/>
      <c r="C71" s="24"/>
      <c r="D71" s="24"/>
      <c r="E71" s="196"/>
      <c r="F71" s="29" t="s">
        <v>35</v>
      </c>
      <c r="G71" s="178"/>
      <c r="H71" s="30" t="e">
        <f t="shared" si="6"/>
        <v>#REF!</v>
      </c>
      <c r="I71" s="30">
        <v>0</v>
      </c>
      <c r="J71" s="27" t="e">
        <f>#REF!+K71+L71+#REF!+#REF!+#REF!</f>
        <v>#REF!</v>
      </c>
      <c r="K71" s="30">
        <v>0</v>
      </c>
      <c r="L71" s="30">
        <v>0</v>
      </c>
      <c r="M71" s="30">
        <v>0</v>
      </c>
      <c r="N71" s="30"/>
      <c r="O71" s="30"/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</row>
    <row r="72" spans="1:22" ht="19.5" hidden="1" customHeight="1" x14ac:dyDescent="0.25">
      <c r="A72" s="149" t="s">
        <v>70</v>
      </c>
      <c r="B72" s="195" t="s">
        <v>71</v>
      </c>
      <c r="C72" s="24"/>
      <c r="D72" s="24"/>
      <c r="E72" s="196"/>
      <c r="F72" s="25" t="s">
        <v>33</v>
      </c>
      <c r="G72" s="178">
        <v>4046000</v>
      </c>
      <c r="H72" s="30" t="e">
        <f t="shared" si="6"/>
        <v>#REF!</v>
      </c>
      <c r="I72" s="30">
        <v>0</v>
      </c>
      <c r="J72" s="27" t="e">
        <f>#REF!+K72+L72+#REF!+#REF!+#REF!</f>
        <v>#REF!</v>
      </c>
      <c r="K72" s="30">
        <v>0</v>
      </c>
      <c r="L72" s="30">
        <v>0</v>
      </c>
      <c r="M72" s="30">
        <v>0</v>
      </c>
      <c r="N72" s="30"/>
      <c r="O72" s="30"/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</row>
    <row r="73" spans="1:22" ht="15" hidden="1" customHeight="1" x14ac:dyDescent="0.25">
      <c r="A73" s="149"/>
      <c r="B73" s="195"/>
      <c r="C73" s="24"/>
      <c r="D73" s="24"/>
      <c r="E73" s="196"/>
      <c r="F73" s="29" t="s">
        <v>34</v>
      </c>
      <c r="G73" s="178"/>
      <c r="H73" s="30" t="e">
        <f t="shared" si="6"/>
        <v>#REF!</v>
      </c>
      <c r="I73" s="30">
        <v>0</v>
      </c>
      <c r="J73" s="27" t="e">
        <f>#REF!+K73+L73+#REF!+#REF!+#REF!</f>
        <v>#REF!</v>
      </c>
      <c r="K73" s="30">
        <v>0</v>
      </c>
      <c r="L73" s="30">
        <v>0</v>
      </c>
      <c r="M73" s="30">
        <v>0</v>
      </c>
      <c r="N73" s="30"/>
      <c r="O73" s="30"/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</row>
    <row r="74" spans="1:22" ht="18.75" hidden="1" customHeight="1" x14ac:dyDescent="0.25">
      <c r="A74" s="149"/>
      <c r="B74" s="195"/>
      <c r="C74" s="24"/>
      <c r="D74" s="24"/>
      <c r="E74" s="196"/>
      <c r="F74" s="29" t="s">
        <v>35</v>
      </c>
      <c r="G74" s="178"/>
      <c r="H74" s="30" t="e">
        <f t="shared" si="6"/>
        <v>#REF!</v>
      </c>
      <c r="I74" s="30">
        <v>0</v>
      </c>
      <c r="J74" s="27" t="e">
        <f>#REF!+K74+L74+#REF!+#REF!+#REF!</f>
        <v>#REF!</v>
      </c>
      <c r="K74" s="30">
        <v>0</v>
      </c>
      <c r="L74" s="30">
        <v>0</v>
      </c>
      <c r="M74" s="30">
        <v>0</v>
      </c>
      <c r="N74" s="30"/>
      <c r="O74" s="30"/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</row>
    <row r="75" spans="1:22" ht="20.25" hidden="1" customHeight="1" x14ac:dyDescent="0.25">
      <c r="A75" s="149" t="s">
        <v>72</v>
      </c>
      <c r="B75" s="195" t="s">
        <v>73</v>
      </c>
      <c r="C75" s="24"/>
      <c r="D75" s="24"/>
      <c r="E75" s="196"/>
      <c r="F75" s="25" t="s">
        <v>33</v>
      </c>
      <c r="G75" s="178">
        <v>2265000</v>
      </c>
      <c r="H75" s="30" t="e">
        <f t="shared" si="6"/>
        <v>#REF!</v>
      </c>
      <c r="I75" s="30">
        <v>0</v>
      </c>
      <c r="J75" s="27" t="e">
        <f>#REF!+K75+L75+#REF!+#REF!+#REF!</f>
        <v>#REF!</v>
      </c>
      <c r="K75" s="30">
        <v>0</v>
      </c>
      <c r="L75" s="30">
        <v>0</v>
      </c>
      <c r="M75" s="30">
        <v>0</v>
      </c>
      <c r="N75" s="30"/>
      <c r="O75" s="30"/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</row>
    <row r="76" spans="1:22" ht="19.5" hidden="1" customHeight="1" x14ac:dyDescent="0.25">
      <c r="A76" s="149"/>
      <c r="B76" s="195"/>
      <c r="C76" s="24"/>
      <c r="D76" s="24"/>
      <c r="E76" s="196"/>
      <c r="F76" s="29" t="s">
        <v>34</v>
      </c>
      <c r="G76" s="178"/>
      <c r="H76" s="30" t="e">
        <f t="shared" si="6"/>
        <v>#REF!</v>
      </c>
      <c r="I76" s="30">
        <v>0</v>
      </c>
      <c r="J76" s="27" t="e">
        <f>#REF!+K76+L76+#REF!+#REF!+#REF!</f>
        <v>#REF!</v>
      </c>
      <c r="K76" s="30">
        <v>0</v>
      </c>
      <c r="L76" s="30">
        <v>0</v>
      </c>
      <c r="M76" s="30">
        <v>0</v>
      </c>
      <c r="N76" s="30"/>
      <c r="O76" s="30"/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</row>
    <row r="77" spans="1:22" ht="0.75" hidden="1" customHeight="1" x14ac:dyDescent="0.25">
      <c r="A77" s="149"/>
      <c r="B77" s="195"/>
      <c r="C77" s="24"/>
      <c r="D77" s="24"/>
      <c r="E77" s="196"/>
      <c r="F77" s="29" t="s">
        <v>35</v>
      </c>
      <c r="G77" s="178"/>
      <c r="H77" s="30" t="e">
        <f t="shared" si="6"/>
        <v>#REF!</v>
      </c>
      <c r="I77" s="30">
        <v>0</v>
      </c>
      <c r="J77" s="27" t="e">
        <f>#REF!+K77+L77+#REF!+#REF!+#REF!</f>
        <v>#REF!</v>
      </c>
      <c r="K77" s="30">
        <v>0</v>
      </c>
      <c r="L77" s="30">
        <v>0</v>
      </c>
      <c r="M77" s="30">
        <v>0</v>
      </c>
      <c r="N77" s="30"/>
      <c r="O77" s="30"/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</row>
    <row r="78" spans="1:22" ht="15" customHeight="1" x14ac:dyDescent="0.25">
      <c r="A78" s="142" t="s">
        <v>41</v>
      </c>
      <c r="B78" s="172" t="s">
        <v>170</v>
      </c>
      <c r="C78" s="24"/>
      <c r="D78" s="24"/>
      <c r="E78" s="175" t="s">
        <v>32</v>
      </c>
      <c r="F78" s="22" t="s">
        <v>1</v>
      </c>
      <c r="G78" s="30"/>
      <c r="H78" s="30"/>
      <c r="I78" s="30"/>
      <c r="J78" s="27"/>
      <c r="K78" s="30"/>
      <c r="L78" s="30"/>
      <c r="M78" s="30"/>
      <c r="N78" s="23">
        <f t="shared" ref="N78" si="7">SUM(N79:N81)</f>
        <v>2629433.08</v>
      </c>
      <c r="O78" s="23">
        <f t="shared" ref="O78" si="8">SUM(O79:O81)</f>
        <v>2629433.08</v>
      </c>
      <c r="P78" s="23">
        <f t="shared" ref="P78" si="9">SUM(P79:P81)</f>
        <v>0</v>
      </c>
      <c r="Q78" s="23">
        <f t="shared" ref="Q78" si="10">SUM(Q79:Q81)</f>
        <v>0</v>
      </c>
      <c r="R78" s="23">
        <f t="shared" ref="R78" si="11">SUM(R79:R81)</f>
        <v>0</v>
      </c>
      <c r="S78" s="23">
        <f t="shared" ref="S78" si="12">SUM(S79:S81)</f>
        <v>0</v>
      </c>
      <c r="T78" s="23">
        <f t="shared" ref="T78" si="13">SUM(T79:T81)</f>
        <v>0</v>
      </c>
      <c r="U78" s="23">
        <f t="shared" ref="U78" si="14">SUM(U79:U81)</f>
        <v>0</v>
      </c>
      <c r="V78" s="23">
        <f t="shared" ref="V78" si="15">SUM(V79:V81)</f>
        <v>0</v>
      </c>
    </row>
    <row r="79" spans="1:22" ht="27" customHeight="1" x14ac:dyDescent="0.25">
      <c r="A79" s="143"/>
      <c r="B79" s="173"/>
      <c r="C79" s="24"/>
      <c r="D79" s="24"/>
      <c r="E79" s="176"/>
      <c r="F79" s="25" t="s">
        <v>33</v>
      </c>
      <c r="G79" s="178">
        <v>11100000</v>
      </c>
      <c r="H79" s="26" t="e">
        <f t="shared" si="6"/>
        <v>#N/A</v>
      </c>
      <c r="I79" s="26" t="e">
        <v>#N/A</v>
      </c>
      <c r="J79" s="27" t="e">
        <f>#REF!+K79+L79+#REF!+#REF!+#REF!</f>
        <v>#REF!</v>
      </c>
      <c r="K79" s="30">
        <f>K82</f>
        <v>0</v>
      </c>
      <c r="L79" s="30">
        <f t="shared" ref="L79:M81" si="16">L82</f>
        <v>0</v>
      </c>
      <c r="M79" s="30">
        <f t="shared" si="16"/>
        <v>0</v>
      </c>
      <c r="N79" s="30">
        <v>0</v>
      </c>
      <c r="O79" s="30">
        <v>0</v>
      </c>
      <c r="P79" s="30">
        <f t="shared" ref="P79:V79" si="17">P82</f>
        <v>0</v>
      </c>
      <c r="Q79" s="30">
        <f t="shared" si="17"/>
        <v>0</v>
      </c>
      <c r="R79" s="30">
        <f t="shared" si="17"/>
        <v>0</v>
      </c>
      <c r="S79" s="30">
        <f t="shared" si="17"/>
        <v>0</v>
      </c>
      <c r="T79" s="30">
        <f t="shared" si="17"/>
        <v>0</v>
      </c>
      <c r="U79" s="30">
        <f t="shared" si="17"/>
        <v>0</v>
      </c>
      <c r="V79" s="30">
        <f t="shared" si="17"/>
        <v>0</v>
      </c>
    </row>
    <row r="80" spans="1:22" x14ac:dyDescent="0.25">
      <c r="A80" s="143"/>
      <c r="B80" s="173"/>
      <c r="C80" s="24"/>
      <c r="D80" s="24"/>
      <c r="E80" s="176"/>
      <c r="F80" s="29" t="s">
        <v>34</v>
      </c>
      <c r="G80" s="178"/>
      <c r="H80" s="26" t="e">
        <f t="shared" si="6"/>
        <v>#N/A</v>
      </c>
      <c r="I80" s="26" t="e">
        <v>#N/A</v>
      </c>
      <c r="J80" s="27" t="e">
        <f>#REF!+K80+L80+#REF!+#REF!+#REF!</f>
        <v>#REF!</v>
      </c>
      <c r="K80" s="30">
        <v>0</v>
      </c>
      <c r="L80" s="30">
        <f t="shared" si="16"/>
        <v>0</v>
      </c>
      <c r="M80" s="30">
        <v>0</v>
      </c>
      <c r="N80" s="28">
        <f>O80+P80+Q80+R80+S80+T80+U80+V80</f>
        <v>2629433.08</v>
      </c>
      <c r="O80" s="30">
        <v>2629433.08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</row>
    <row r="81" spans="1:22" ht="24.75" customHeight="1" x14ac:dyDescent="0.25">
      <c r="A81" s="144"/>
      <c r="B81" s="174"/>
      <c r="C81" s="24"/>
      <c r="D81" s="24"/>
      <c r="E81" s="177"/>
      <c r="F81" s="29" t="s">
        <v>35</v>
      </c>
      <c r="G81" s="178"/>
      <c r="H81" s="26" t="e">
        <f t="shared" si="6"/>
        <v>#N/A</v>
      </c>
      <c r="I81" s="26" t="e">
        <v>#N/A</v>
      </c>
      <c r="J81" s="27" t="e">
        <f>#REF!+K81+L81+#REF!+#REF!+#REF!</f>
        <v>#REF!</v>
      </c>
      <c r="K81" s="30">
        <f>K84</f>
        <v>0</v>
      </c>
      <c r="L81" s="30">
        <f t="shared" si="16"/>
        <v>0</v>
      </c>
      <c r="M81" s="30">
        <f t="shared" si="16"/>
        <v>0</v>
      </c>
      <c r="N81" s="30">
        <v>0</v>
      </c>
      <c r="O81" s="30">
        <v>0</v>
      </c>
      <c r="P81" s="30">
        <f t="shared" ref="P81:V81" si="18">P84</f>
        <v>0</v>
      </c>
      <c r="Q81" s="30">
        <f t="shared" si="18"/>
        <v>0</v>
      </c>
      <c r="R81" s="30">
        <f t="shared" si="18"/>
        <v>0</v>
      </c>
      <c r="S81" s="30">
        <f t="shared" si="18"/>
        <v>0</v>
      </c>
      <c r="T81" s="30">
        <f t="shared" si="18"/>
        <v>0</v>
      </c>
      <c r="U81" s="30">
        <f t="shared" si="18"/>
        <v>0</v>
      </c>
      <c r="V81" s="30">
        <f t="shared" si="18"/>
        <v>0</v>
      </c>
    </row>
    <row r="82" spans="1:22" ht="15" hidden="1" customHeight="1" x14ac:dyDescent="0.25">
      <c r="A82" s="149" t="s">
        <v>19</v>
      </c>
      <c r="B82" s="195" t="s">
        <v>74</v>
      </c>
      <c r="C82" s="24"/>
      <c r="D82" s="24"/>
      <c r="E82" s="198"/>
      <c r="F82" s="25" t="s">
        <v>33</v>
      </c>
      <c r="G82" s="178">
        <v>7500000</v>
      </c>
      <c r="H82" s="30" t="e">
        <f t="shared" si="6"/>
        <v>#REF!</v>
      </c>
      <c r="I82" s="30">
        <v>0</v>
      </c>
      <c r="J82" s="27" t="e">
        <f>#REF!+K82+L82+#REF!+#REF!+#REF!</f>
        <v>#REF!</v>
      </c>
      <c r="K82" s="30">
        <v>0</v>
      </c>
      <c r="L82" s="30">
        <v>0</v>
      </c>
      <c r="M82" s="30">
        <v>0</v>
      </c>
      <c r="N82" s="30"/>
      <c r="O82" s="30"/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</row>
    <row r="83" spans="1:22" ht="13.5" hidden="1" customHeight="1" x14ac:dyDescent="0.25">
      <c r="A83" s="149"/>
      <c r="B83" s="195"/>
      <c r="C83" s="24"/>
      <c r="D83" s="24"/>
      <c r="E83" s="198"/>
      <c r="F83" s="29" t="s">
        <v>34</v>
      </c>
      <c r="G83" s="178"/>
      <c r="H83" s="30" t="e">
        <f t="shared" si="6"/>
        <v>#REF!</v>
      </c>
      <c r="I83" s="30">
        <v>0</v>
      </c>
      <c r="J83" s="27" t="e">
        <f>#REF!+K83+L83+#REF!+#REF!+#REF!</f>
        <v>#REF!</v>
      </c>
      <c r="K83" s="30">
        <v>0</v>
      </c>
      <c r="L83" s="30">
        <v>0</v>
      </c>
      <c r="M83" s="30">
        <v>8000000</v>
      </c>
      <c r="N83" s="30"/>
      <c r="O83" s="30"/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</row>
    <row r="84" spans="1:22" ht="25.5" hidden="1" x14ac:dyDescent="0.25">
      <c r="A84" s="149"/>
      <c r="B84" s="195"/>
      <c r="C84" s="24"/>
      <c r="D84" s="24"/>
      <c r="E84" s="198"/>
      <c r="F84" s="29" t="s">
        <v>35</v>
      </c>
      <c r="G84" s="178"/>
      <c r="H84" s="30" t="e">
        <f t="shared" si="6"/>
        <v>#REF!</v>
      </c>
      <c r="I84" s="30">
        <v>0</v>
      </c>
      <c r="J84" s="27" t="e">
        <f>#REF!+K84+L84+#REF!+#REF!+#REF!</f>
        <v>#REF!</v>
      </c>
      <c r="K84" s="30">
        <v>0</v>
      </c>
      <c r="L84" s="30">
        <v>0</v>
      </c>
      <c r="M84" s="30">
        <v>0</v>
      </c>
      <c r="N84" s="30"/>
      <c r="O84" s="30"/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</row>
    <row r="85" spans="1:22" ht="0.75" customHeight="1" x14ac:dyDescent="0.25">
      <c r="A85" s="181" t="s">
        <v>10</v>
      </c>
      <c r="B85" s="195" t="s">
        <v>75</v>
      </c>
      <c r="C85" s="183" t="s">
        <v>76</v>
      </c>
      <c r="D85" s="183">
        <v>3000</v>
      </c>
      <c r="E85" s="182"/>
      <c r="F85" s="31" t="s">
        <v>33</v>
      </c>
      <c r="G85" s="193">
        <v>5000000</v>
      </c>
      <c r="H85" s="32" t="e">
        <f t="shared" si="6"/>
        <v>#REF!</v>
      </c>
      <c r="I85" s="33">
        <v>0</v>
      </c>
      <c r="J85" s="34" t="e">
        <f>#REF!+K85+L85+#REF!+#REF!+#REF!</f>
        <v>#REF!</v>
      </c>
      <c r="K85" s="35">
        <v>0</v>
      </c>
      <c r="L85" s="35">
        <v>0</v>
      </c>
      <c r="M85" s="35">
        <v>0</v>
      </c>
      <c r="N85" s="35"/>
      <c r="O85" s="35"/>
      <c r="P85" s="35">
        <v>0</v>
      </c>
      <c r="Q85" s="35"/>
      <c r="R85" s="35"/>
      <c r="S85" s="35"/>
      <c r="T85" s="35"/>
      <c r="U85" s="35"/>
      <c r="V85" s="35"/>
    </row>
    <row r="86" spans="1:22" ht="15" hidden="1" x14ac:dyDescent="0.25">
      <c r="A86" s="181"/>
      <c r="B86" s="195"/>
      <c r="C86" s="183"/>
      <c r="D86" s="183"/>
      <c r="E86" s="182"/>
      <c r="F86" s="36" t="s">
        <v>34</v>
      </c>
      <c r="G86" s="193"/>
      <c r="H86" s="32" t="e">
        <f t="shared" ref="H86:H99" si="19">SUM(I86:O86)</f>
        <v>#REF!</v>
      </c>
      <c r="I86" s="33">
        <v>0</v>
      </c>
      <c r="J86" s="34" t="e">
        <f>#REF!+K86+L86+#REF!+#REF!+#REF!</f>
        <v>#REF!</v>
      </c>
      <c r="K86" s="35">
        <v>0</v>
      </c>
      <c r="L86" s="35">
        <v>0</v>
      </c>
      <c r="M86" s="35">
        <v>0</v>
      </c>
      <c r="N86" s="35"/>
      <c r="O86" s="35"/>
      <c r="P86" s="35">
        <v>0</v>
      </c>
      <c r="Q86" s="35"/>
      <c r="R86" s="35"/>
      <c r="S86" s="35"/>
      <c r="T86" s="35"/>
      <c r="U86" s="35"/>
      <c r="V86" s="35"/>
    </row>
    <row r="87" spans="1:22" ht="25.5" hidden="1" x14ac:dyDescent="0.25">
      <c r="A87" s="181"/>
      <c r="B87" s="195"/>
      <c r="C87" s="183"/>
      <c r="D87" s="183"/>
      <c r="E87" s="182"/>
      <c r="F87" s="36" t="s">
        <v>35</v>
      </c>
      <c r="G87" s="193"/>
      <c r="H87" s="32" t="e">
        <f t="shared" si="19"/>
        <v>#REF!</v>
      </c>
      <c r="I87" s="33">
        <v>0</v>
      </c>
      <c r="J87" s="34" t="e">
        <f>#REF!+K87+L87+#REF!+#REF!+#REF!</f>
        <v>#REF!</v>
      </c>
      <c r="K87" s="35">
        <v>0</v>
      </c>
      <c r="L87" s="35">
        <v>1000000</v>
      </c>
      <c r="M87" s="35">
        <v>0</v>
      </c>
      <c r="N87" s="35"/>
      <c r="O87" s="35"/>
      <c r="P87" s="35">
        <v>0</v>
      </c>
      <c r="Q87" s="35"/>
      <c r="R87" s="35"/>
      <c r="S87" s="35"/>
      <c r="T87" s="35"/>
      <c r="U87" s="35"/>
      <c r="V87" s="35"/>
    </row>
    <row r="88" spans="1:22" ht="15.75" hidden="1" customHeight="1" x14ac:dyDescent="0.25">
      <c r="A88" s="179" t="s">
        <v>77</v>
      </c>
      <c r="B88" s="180" t="s">
        <v>78</v>
      </c>
      <c r="C88" s="194" t="s">
        <v>76</v>
      </c>
      <c r="D88" s="194">
        <v>3000</v>
      </c>
      <c r="E88" s="180"/>
      <c r="F88" s="36" t="s">
        <v>33</v>
      </c>
      <c r="G88" s="199">
        <v>73000000</v>
      </c>
      <c r="H88" s="34" t="e">
        <f t="shared" si="19"/>
        <v>#REF!</v>
      </c>
      <c r="I88" s="23">
        <v>0</v>
      </c>
      <c r="J88" s="34" t="e">
        <f>#REF!+K88+L88+#REF!+#REF!+#REF!</f>
        <v>#REF!</v>
      </c>
      <c r="K88" s="35">
        <v>0</v>
      </c>
      <c r="L88" s="35">
        <v>0</v>
      </c>
      <c r="M88" s="35">
        <v>0</v>
      </c>
      <c r="N88" s="28"/>
      <c r="O88" s="28"/>
      <c r="P88" s="28">
        <v>0</v>
      </c>
      <c r="Q88" s="28"/>
      <c r="R88" s="28"/>
      <c r="S88" s="28"/>
      <c r="T88" s="28"/>
      <c r="U88" s="28"/>
      <c r="V88" s="28"/>
    </row>
    <row r="89" spans="1:22" ht="15" hidden="1" x14ac:dyDescent="0.25">
      <c r="A89" s="179"/>
      <c r="B89" s="180"/>
      <c r="C89" s="194"/>
      <c r="D89" s="194"/>
      <c r="E89" s="180"/>
      <c r="F89" s="36" t="s">
        <v>34</v>
      </c>
      <c r="G89" s="199"/>
      <c r="H89" s="34" t="e">
        <f t="shared" si="19"/>
        <v>#REF!</v>
      </c>
      <c r="I89" s="23">
        <v>0</v>
      </c>
      <c r="J89" s="34" t="e">
        <f>#REF!+K89+L89+#REF!+#REF!+#REF!</f>
        <v>#REF!</v>
      </c>
      <c r="K89" s="35">
        <v>0</v>
      </c>
      <c r="L89" s="35">
        <v>0</v>
      </c>
      <c r="M89" s="35">
        <v>0</v>
      </c>
      <c r="N89" s="28"/>
      <c r="O89" s="28"/>
      <c r="P89" s="28">
        <v>0</v>
      </c>
      <c r="Q89" s="28"/>
      <c r="R89" s="28"/>
      <c r="S89" s="28"/>
      <c r="T89" s="28"/>
      <c r="U89" s="28"/>
      <c r="V89" s="28"/>
    </row>
    <row r="90" spans="1:22" ht="25.5" hidden="1" x14ac:dyDescent="0.25">
      <c r="A90" s="179"/>
      <c r="B90" s="180"/>
      <c r="C90" s="194"/>
      <c r="D90" s="194"/>
      <c r="E90" s="180"/>
      <c r="F90" s="36" t="s">
        <v>35</v>
      </c>
      <c r="G90" s="199"/>
      <c r="H90" s="34" t="e">
        <f t="shared" si="19"/>
        <v>#REF!</v>
      </c>
      <c r="I90" s="23">
        <v>0</v>
      </c>
      <c r="J90" s="34" t="e">
        <f>#REF!+K90+L90+#REF!+#REF!+#REF!</f>
        <v>#REF!</v>
      </c>
      <c r="K90" s="35">
        <v>0</v>
      </c>
      <c r="L90" s="35">
        <v>9500000</v>
      </c>
      <c r="M90" s="35">
        <v>0</v>
      </c>
      <c r="N90" s="28"/>
      <c r="O90" s="28"/>
      <c r="P90" s="28">
        <v>0</v>
      </c>
      <c r="Q90" s="28"/>
      <c r="R90" s="28"/>
      <c r="S90" s="28"/>
      <c r="T90" s="28"/>
      <c r="U90" s="28"/>
      <c r="V90" s="28"/>
    </row>
    <row r="91" spans="1:22" ht="15.75" hidden="1" customHeight="1" x14ac:dyDescent="0.25">
      <c r="A91" s="181" t="s">
        <v>79</v>
      </c>
      <c r="B91" s="180" t="s">
        <v>80</v>
      </c>
      <c r="C91" s="192" t="s">
        <v>81</v>
      </c>
      <c r="D91" s="192">
        <f>SUM(D94)</f>
        <v>3</v>
      </c>
      <c r="E91" s="182"/>
      <c r="F91" s="31" t="s">
        <v>33</v>
      </c>
      <c r="G91" s="193">
        <v>17000000</v>
      </c>
      <c r="H91" s="32" t="e">
        <f t="shared" si="19"/>
        <v>#REF!</v>
      </c>
      <c r="I91" s="33">
        <v>0</v>
      </c>
      <c r="J91" s="34" t="e">
        <f>#REF!+K91+L91+#REF!+#REF!+#REF!</f>
        <v>#REF!</v>
      </c>
      <c r="K91" s="35">
        <v>0</v>
      </c>
      <c r="L91" s="35">
        <v>0</v>
      </c>
      <c r="M91" s="35">
        <v>0</v>
      </c>
      <c r="N91" s="35"/>
      <c r="O91" s="35"/>
      <c r="P91" s="35">
        <v>0</v>
      </c>
      <c r="Q91" s="35"/>
      <c r="R91" s="35"/>
      <c r="S91" s="35"/>
      <c r="T91" s="35"/>
      <c r="U91" s="35"/>
      <c r="V91" s="35"/>
    </row>
    <row r="92" spans="1:22" ht="15" hidden="1" x14ac:dyDescent="0.25">
      <c r="A92" s="181"/>
      <c r="B92" s="180"/>
      <c r="C92" s="192"/>
      <c r="D92" s="192"/>
      <c r="E92" s="182"/>
      <c r="F92" s="36" t="s">
        <v>34</v>
      </c>
      <c r="G92" s="193"/>
      <c r="H92" s="32" t="e">
        <f t="shared" si="19"/>
        <v>#REF!</v>
      </c>
      <c r="I92" s="33">
        <v>0</v>
      </c>
      <c r="J92" s="34" t="e">
        <f>#REF!+K92+L92+#REF!+#REF!+#REF!</f>
        <v>#REF!</v>
      </c>
      <c r="K92" s="35">
        <v>0</v>
      </c>
      <c r="L92" s="35">
        <v>0</v>
      </c>
      <c r="M92" s="35">
        <v>0</v>
      </c>
      <c r="N92" s="35"/>
      <c r="O92" s="35"/>
      <c r="P92" s="35">
        <v>0</v>
      </c>
      <c r="Q92" s="35"/>
      <c r="R92" s="35"/>
      <c r="S92" s="35"/>
      <c r="T92" s="35"/>
      <c r="U92" s="35"/>
      <c r="V92" s="35"/>
    </row>
    <row r="93" spans="1:22" ht="15.75" hidden="1" customHeight="1" x14ac:dyDescent="0.25">
      <c r="A93" s="181"/>
      <c r="B93" s="180"/>
      <c r="C93" s="192"/>
      <c r="D93" s="192"/>
      <c r="E93" s="182"/>
      <c r="F93" s="36" t="s">
        <v>35</v>
      </c>
      <c r="G93" s="193"/>
      <c r="H93" s="32" t="e">
        <f t="shared" si="19"/>
        <v>#REF!</v>
      </c>
      <c r="I93" s="33">
        <v>0</v>
      </c>
      <c r="J93" s="34" t="e">
        <f>#REF!+K93+L93+#REF!+#REF!+#REF!</f>
        <v>#REF!</v>
      </c>
      <c r="K93" s="35">
        <v>1000000</v>
      </c>
      <c r="L93" s="35">
        <v>10800000</v>
      </c>
      <c r="M93" s="35">
        <v>0</v>
      </c>
      <c r="N93" s="35"/>
      <c r="O93" s="35"/>
      <c r="P93" s="35">
        <v>0</v>
      </c>
      <c r="Q93" s="35"/>
      <c r="R93" s="35"/>
      <c r="S93" s="35"/>
      <c r="T93" s="35"/>
      <c r="U93" s="35"/>
      <c r="V93" s="35"/>
    </row>
    <row r="94" spans="1:22" ht="15.75" hidden="1" customHeight="1" x14ac:dyDescent="0.25">
      <c r="A94" s="181" t="s">
        <v>82</v>
      </c>
      <c r="B94" s="182" t="s">
        <v>83</v>
      </c>
      <c r="C94" s="183" t="s">
        <v>81</v>
      </c>
      <c r="D94" s="183">
        <v>3</v>
      </c>
      <c r="E94" s="183"/>
      <c r="F94" s="31" t="s">
        <v>33</v>
      </c>
      <c r="G94" s="193">
        <v>11030000</v>
      </c>
      <c r="H94" s="32" t="e">
        <f t="shared" si="19"/>
        <v>#REF!</v>
      </c>
      <c r="I94" s="33">
        <v>0</v>
      </c>
      <c r="J94" s="34" t="e">
        <f>#REF!+K94+L94+#REF!+#REF!+#REF!</f>
        <v>#REF!</v>
      </c>
      <c r="K94" s="35">
        <v>0</v>
      </c>
      <c r="L94" s="35">
        <v>0</v>
      </c>
      <c r="M94" s="35">
        <v>0</v>
      </c>
      <c r="N94" s="35"/>
      <c r="O94" s="35"/>
      <c r="P94" s="35">
        <v>0</v>
      </c>
      <c r="Q94" s="35"/>
      <c r="R94" s="35"/>
      <c r="S94" s="35"/>
      <c r="T94" s="35"/>
      <c r="U94" s="35"/>
      <c r="V94" s="35"/>
    </row>
    <row r="95" spans="1:22" ht="15" hidden="1" x14ac:dyDescent="0.25">
      <c r="A95" s="181"/>
      <c r="B95" s="182"/>
      <c r="C95" s="183"/>
      <c r="D95" s="183"/>
      <c r="E95" s="183"/>
      <c r="F95" s="36" t="s">
        <v>34</v>
      </c>
      <c r="G95" s="193"/>
      <c r="H95" s="32" t="e">
        <f t="shared" si="19"/>
        <v>#REF!</v>
      </c>
      <c r="I95" s="33">
        <v>0</v>
      </c>
      <c r="J95" s="34" t="e">
        <f>#REF!+K95+L95+#REF!+#REF!+#REF!</f>
        <v>#REF!</v>
      </c>
      <c r="K95" s="35">
        <v>0</v>
      </c>
      <c r="L95" s="35">
        <v>0</v>
      </c>
      <c r="M95" s="35">
        <v>0</v>
      </c>
      <c r="N95" s="35"/>
      <c r="O95" s="35"/>
      <c r="P95" s="35">
        <v>0</v>
      </c>
      <c r="Q95" s="35"/>
      <c r="R95" s="35"/>
      <c r="S95" s="35"/>
      <c r="T95" s="35"/>
      <c r="U95" s="35"/>
      <c r="V95" s="35"/>
    </row>
    <row r="96" spans="1:22" ht="25.5" hidden="1" x14ac:dyDescent="0.25">
      <c r="A96" s="181"/>
      <c r="B96" s="182"/>
      <c r="C96" s="183"/>
      <c r="D96" s="183"/>
      <c r="E96" s="183"/>
      <c r="F96" s="36" t="s">
        <v>35</v>
      </c>
      <c r="G96" s="193"/>
      <c r="H96" s="32" t="e">
        <f t="shared" si="19"/>
        <v>#REF!</v>
      </c>
      <c r="I96" s="33">
        <v>0</v>
      </c>
      <c r="J96" s="34" t="e">
        <f>#REF!+K96+L96+#REF!+#REF!+#REF!</f>
        <v>#REF!</v>
      </c>
      <c r="K96" s="35">
        <v>20000000</v>
      </c>
      <c r="L96" s="35">
        <v>13530000</v>
      </c>
      <c r="M96" s="35">
        <v>0</v>
      </c>
      <c r="N96" s="35"/>
      <c r="O96" s="35"/>
      <c r="P96" s="35">
        <v>0</v>
      </c>
      <c r="Q96" s="35"/>
      <c r="R96" s="35"/>
      <c r="S96" s="35"/>
      <c r="T96" s="35"/>
      <c r="U96" s="35"/>
      <c r="V96" s="35"/>
    </row>
    <row r="97" spans="1:22" ht="13.5" hidden="1" customHeight="1" x14ac:dyDescent="0.25">
      <c r="A97" s="181" t="s">
        <v>84</v>
      </c>
      <c r="B97" s="182" t="s">
        <v>85</v>
      </c>
      <c r="C97" s="183" t="s">
        <v>86</v>
      </c>
      <c r="D97" s="183">
        <v>22</v>
      </c>
      <c r="E97" s="183"/>
      <c r="F97" s="31" t="s">
        <v>33</v>
      </c>
      <c r="G97" s="193">
        <v>5698000</v>
      </c>
      <c r="H97" s="32" t="e">
        <f t="shared" si="19"/>
        <v>#REF!</v>
      </c>
      <c r="I97" s="33">
        <v>0</v>
      </c>
      <c r="J97" s="34" t="e">
        <f>#REF!+K97+L97+#REF!+#REF!+#REF!</f>
        <v>#REF!</v>
      </c>
      <c r="K97" s="35">
        <v>0</v>
      </c>
      <c r="L97" s="35">
        <v>0</v>
      </c>
      <c r="M97" s="35">
        <v>0</v>
      </c>
      <c r="N97" s="35"/>
      <c r="O97" s="35"/>
      <c r="P97" s="35">
        <v>0</v>
      </c>
      <c r="Q97" s="35"/>
      <c r="R97" s="35"/>
      <c r="S97" s="35"/>
      <c r="T97" s="35"/>
      <c r="U97" s="35"/>
      <c r="V97" s="35"/>
    </row>
    <row r="98" spans="1:22" ht="15" hidden="1" x14ac:dyDescent="0.25">
      <c r="A98" s="181"/>
      <c r="B98" s="182"/>
      <c r="C98" s="183"/>
      <c r="D98" s="183"/>
      <c r="E98" s="183"/>
      <c r="F98" s="36" t="s">
        <v>34</v>
      </c>
      <c r="G98" s="193"/>
      <c r="H98" s="32" t="e">
        <f t="shared" si="19"/>
        <v>#REF!</v>
      </c>
      <c r="I98" s="33">
        <v>0</v>
      </c>
      <c r="J98" s="34" t="e">
        <f>#REF!+K98+L98+#REF!+#REF!+#REF!</f>
        <v>#REF!</v>
      </c>
      <c r="K98" s="35">
        <v>0</v>
      </c>
      <c r="L98" s="35">
        <v>0</v>
      </c>
      <c r="M98" s="35">
        <v>0</v>
      </c>
      <c r="N98" s="35"/>
      <c r="O98" s="35"/>
      <c r="P98" s="35">
        <v>0</v>
      </c>
      <c r="Q98" s="35"/>
      <c r="R98" s="35"/>
      <c r="S98" s="35"/>
      <c r="T98" s="35"/>
      <c r="U98" s="35"/>
      <c r="V98" s="35"/>
    </row>
    <row r="99" spans="1:22" ht="13.5" hidden="1" customHeight="1" x14ac:dyDescent="0.25">
      <c r="A99" s="181"/>
      <c r="B99" s="182"/>
      <c r="C99" s="183"/>
      <c r="D99" s="183"/>
      <c r="E99" s="183"/>
      <c r="F99" s="36" t="s">
        <v>35</v>
      </c>
      <c r="G99" s="193"/>
      <c r="H99" s="32" t="e">
        <f t="shared" si="19"/>
        <v>#REF!</v>
      </c>
      <c r="I99" s="33">
        <v>0</v>
      </c>
      <c r="J99" s="34" t="e">
        <f>#REF!+K99+L99+#REF!+#REF!+#REF!</f>
        <v>#REF!</v>
      </c>
      <c r="K99" s="35">
        <v>1500000</v>
      </c>
      <c r="L99" s="35">
        <v>0</v>
      </c>
      <c r="M99" s="35">
        <v>0</v>
      </c>
      <c r="N99" s="35"/>
      <c r="O99" s="35"/>
      <c r="P99" s="35">
        <v>0</v>
      </c>
      <c r="Q99" s="35"/>
      <c r="R99" s="35"/>
      <c r="S99" s="35"/>
      <c r="T99" s="35"/>
      <c r="U99" s="35"/>
      <c r="V99" s="35"/>
    </row>
    <row r="100" spans="1:22" ht="15" hidden="1" customHeight="1" x14ac:dyDescent="0.25">
      <c r="A100" s="179" t="s">
        <v>87</v>
      </c>
      <c r="B100" s="180" t="s">
        <v>88</v>
      </c>
      <c r="C100" s="37"/>
      <c r="D100" s="37"/>
      <c r="E100" s="194"/>
      <c r="F100" s="36" t="s">
        <v>33</v>
      </c>
      <c r="G100" s="38"/>
      <c r="H100" s="34"/>
      <c r="I100" s="23"/>
      <c r="J100" s="34" t="e">
        <f>#REF!+K100+L100+#REF!+#REF!+#REF!</f>
        <v>#REF!</v>
      </c>
      <c r="K100" s="39">
        <v>0</v>
      </c>
      <c r="L100" s="39">
        <v>0</v>
      </c>
      <c r="M100" s="39">
        <v>0</v>
      </c>
      <c r="N100" s="35"/>
      <c r="O100" s="35"/>
      <c r="P100" s="35">
        <v>0</v>
      </c>
      <c r="Q100" s="35"/>
      <c r="R100" s="35"/>
      <c r="S100" s="35"/>
      <c r="T100" s="35"/>
      <c r="U100" s="35"/>
      <c r="V100" s="35"/>
    </row>
    <row r="101" spans="1:22" ht="18.75" hidden="1" customHeight="1" x14ac:dyDescent="0.25">
      <c r="A101" s="179"/>
      <c r="B101" s="180"/>
      <c r="C101" s="37"/>
      <c r="D101" s="37"/>
      <c r="E101" s="194"/>
      <c r="F101" s="36" t="s">
        <v>34</v>
      </c>
      <c r="G101" s="38"/>
      <c r="H101" s="34"/>
      <c r="I101" s="23"/>
      <c r="J101" s="34" t="e">
        <f>#REF!+K101+L101+#REF!+#REF!+#REF!</f>
        <v>#REF!</v>
      </c>
      <c r="K101" s="39">
        <v>0</v>
      </c>
      <c r="L101" s="39">
        <v>0</v>
      </c>
      <c r="M101" s="39">
        <v>0</v>
      </c>
      <c r="N101" s="35"/>
      <c r="O101" s="35"/>
      <c r="P101" s="35">
        <v>0</v>
      </c>
      <c r="Q101" s="35"/>
      <c r="R101" s="35"/>
      <c r="S101" s="35"/>
      <c r="T101" s="35"/>
      <c r="U101" s="35"/>
      <c r="V101" s="35"/>
    </row>
    <row r="102" spans="1:22" ht="25.5" hidden="1" x14ac:dyDescent="0.25">
      <c r="A102" s="179"/>
      <c r="B102" s="180"/>
      <c r="C102" s="37"/>
      <c r="D102" s="37"/>
      <c r="E102" s="194"/>
      <c r="F102" s="36" t="s">
        <v>35</v>
      </c>
      <c r="G102" s="38"/>
      <c r="H102" s="34"/>
      <c r="I102" s="23"/>
      <c r="J102" s="34" t="e">
        <f>#REF!+K102+L102+#REF!+#REF!+#REF!</f>
        <v>#REF!</v>
      </c>
      <c r="K102" s="39">
        <v>0</v>
      </c>
      <c r="L102" s="39">
        <v>0</v>
      </c>
      <c r="M102" s="39">
        <v>100000</v>
      </c>
      <c r="N102" s="35"/>
      <c r="O102" s="35"/>
      <c r="P102" s="35">
        <v>0</v>
      </c>
      <c r="Q102" s="35"/>
      <c r="R102" s="35"/>
      <c r="S102" s="35"/>
      <c r="T102" s="35"/>
      <c r="U102" s="35"/>
      <c r="V102" s="35"/>
    </row>
    <row r="103" spans="1:22" ht="15.75" hidden="1" customHeight="1" x14ac:dyDescent="0.25">
      <c r="A103" s="179" t="s">
        <v>89</v>
      </c>
      <c r="B103" s="180" t="s">
        <v>90</v>
      </c>
      <c r="C103" s="37"/>
      <c r="D103" s="37"/>
      <c r="E103" s="37"/>
      <c r="F103" s="36" t="s">
        <v>33</v>
      </c>
      <c r="G103" s="38"/>
      <c r="H103" s="34"/>
      <c r="I103" s="23"/>
      <c r="J103" s="34" t="e">
        <f>#REF!+K103+L103+#REF!+#REF!+#REF!</f>
        <v>#REF!</v>
      </c>
      <c r="K103" s="39">
        <v>0</v>
      </c>
      <c r="L103" s="39">
        <v>0</v>
      </c>
      <c r="M103" s="39">
        <v>0</v>
      </c>
      <c r="N103" s="35"/>
      <c r="O103" s="35"/>
      <c r="P103" s="35">
        <v>0</v>
      </c>
      <c r="Q103" s="35"/>
      <c r="R103" s="35"/>
      <c r="S103" s="35"/>
      <c r="T103" s="35"/>
      <c r="U103" s="35"/>
      <c r="V103" s="35"/>
    </row>
    <row r="104" spans="1:22" ht="15" hidden="1" x14ac:dyDescent="0.25">
      <c r="A104" s="179"/>
      <c r="B104" s="180"/>
      <c r="C104" s="37"/>
      <c r="D104" s="37"/>
      <c r="E104" s="37"/>
      <c r="F104" s="36" t="s">
        <v>34</v>
      </c>
      <c r="G104" s="38"/>
      <c r="H104" s="34"/>
      <c r="I104" s="23"/>
      <c r="J104" s="34" t="e">
        <f>#REF!+K104+L104+#REF!+#REF!+#REF!</f>
        <v>#REF!</v>
      </c>
      <c r="K104" s="39">
        <v>0</v>
      </c>
      <c r="L104" s="39">
        <v>0</v>
      </c>
      <c r="M104" s="39">
        <v>0</v>
      </c>
      <c r="N104" s="35"/>
      <c r="O104" s="35"/>
      <c r="P104" s="35">
        <v>0</v>
      </c>
      <c r="Q104" s="35"/>
      <c r="R104" s="35"/>
      <c r="S104" s="35"/>
      <c r="T104" s="35"/>
      <c r="U104" s="35"/>
      <c r="V104" s="35"/>
    </row>
    <row r="105" spans="1:22" ht="25.5" hidden="1" x14ac:dyDescent="0.25">
      <c r="A105" s="179"/>
      <c r="B105" s="180"/>
      <c r="C105" s="37"/>
      <c r="D105" s="37"/>
      <c r="E105" s="37"/>
      <c r="F105" s="36" t="s">
        <v>35</v>
      </c>
      <c r="G105" s="38"/>
      <c r="H105" s="34"/>
      <c r="I105" s="23"/>
      <c r="J105" s="34" t="e">
        <f>#REF!+K105+L105+#REF!+#REF!+#REF!</f>
        <v>#REF!</v>
      </c>
      <c r="K105" s="39">
        <v>11500000</v>
      </c>
      <c r="L105" s="39">
        <v>0</v>
      </c>
      <c r="M105" s="39">
        <v>0</v>
      </c>
      <c r="N105" s="35"/>
      <c r="O105" s="35"/>
      <c r="P105" s="35">
        <v>0</v>
      </c>
      <c r="Q105" s="35"/>
      <c r="R105" s="35"/>
      <c r="S105" s="35"/>
      <c r="T105" s="35"/>
      <c r="U105" s="35"/>
      <c r="V105" s="35"/>
    </row>
    <row r="106" spans="1:22" ht="15.75" hidden="1" customHeight="1" x14ac:dyDescent="0.25">
      <c r="A106" s="169" t="s">
        <v>91</v>
      </c>
      <c r="B106" s="170" t="s">
        <v>92</v>
      </c>
      <c r="C106" s="171"/>
      <c r="D106" s="171"/>
      <c r="E106" s="171" t="s">
        <v>11</v>
      </c>
      <c r="F106" s="40" t="s">
        <v>33</v>
      </c>
      <c r="G106" s="164"/>
      <c r="H106" s="41"/>
      <c r="I106" s="42"/>
      <c r="J106" s="43" t="e">
        <f>#REF!+K106+L106+#REF!+#REF!+#REF!</f>
        <v>#REF!</v>
      </c>
      <c r="K106" s="44">
        <v>0</v>
      </c>
      <c r="L106" s="44">
        <v>0</v>
      </c>
      <c r="M106" s="45">
        <v>0</v>
      </c>
      <c r="N106" s="45"/>
      <c r="O106" s="45"/>
      <c r="P106" s="45">
        <v>0</v>
      </c>
      <c r="Q106" s="45"/>
      <c r="R106" s="45"/>
      <c r="S106" s="45"/>
      <c r="T106" s="45"/>
      <c r="U106" s="45"/>
      <c r="V106" s="45"/>
    </row>
    <row r="107" spans="1:22" ht="15" hidden="1" x14ac:dyDescent="0.25">
      <c r="A107" s="169"/>
      <c r="B107" s="170"/>
      <c r="C107" s="171"/>
      <c r="D107" s="171"/>
      <c r="E107" s="171"/>
      <c r="F107" s="46" t="s">
        <v>34</v>
      </c>
      <c r="G107" s="164">
        <v>5000000</v>
      </c>
      <c r="H107" s="41"/>
      <c r="I107" s="42"/>
      <c r="J107" s="43" t="e">
        <f>#REF!+K107+L107+#REF!+#REF!+#REF!</f>
        <v>#REF!</v>
      </c>
      <c r="K107" s="44">
        <v>4737794.8600000003</v>
      </c>
      <c r="L107" s="44">
        <v>0</v>
      </c>
      <c r="M107" s="45">
        <v>0</v>
      </c>
      <c r="N107" s="45"/>
      <c r="O107" s="45"/>
      <c r="P107" s="45">
        <v>0</v>
      </c>
      <c r="Q107" s="45"/>
      <c r="R107" s="45"/>
      <c r="S107" s="45"/>
      <c r="T107" s="45"/>
      <c r="U107" s="45"/>
      <c r="V107" s="45"/>
    </row>
    <row r="108" spans="1:22" ht="25.5" hidden="1" x14ac:dyDescent="0.25">
      <c r="A108" s="169"/>
      <c r="B108" s="170"/>
      <c r="C108" s="171"/>
      <c r="D108" s="171"/>
      <c r="E108" s="171"/>
      <c r="F108" s="46" t="s">
        <v>35</v>
      </c>
      <c r="G108" s="164"/>
      <c r="H108" s="41"/>
      <c r="I108" s="42"/>
      <c r="J108" s="43" t="e">
        <f>#REF!+K108+L108+#REF!+#REF!+#REF!</f>
        <v>#REF!</v>
      </c>
      <c r="K108" s="44">
        <v>0</v>
      </c>
      <c r="L108" s="44">
        <v>0</v>
      </c>
      <c r="M108" s="45">
        <v>0</v>
      </c>
      <c r="N108" s="45"/>
      <c r="O108" s="45"/>
      <c r="P108" s="45">
        <v>0</v>
      </c>
      <c r="Q108" s="45"/>
      <c r="R108" s="45"/>
      <c r="S108" s="45"/>
      <c r="T108" s="45"/>
      <c r="U108" s="45"/>
      <c r="V108" s="45"/>
    </row>
    <row r="109" spans="1:22" ht="15" hidden="1" x14ac:dyDescent="0.25">
      <c r="A109" s="169" t="s">
        <v>93</v>
      </c>
      <c r="B109" s="170" t="s">
        <v>94</v>
      </c>
      <c r="C109" s="47"/>
      <c r="D109" s="47"/>
      <c r="E109" s="171"/>
      <c r="F109" s="40" t="s">
        <v>33</v>
      </c>
      <c r="G109" s="164"/>
      <c r="H109" s="41"/>
      <c r="I109" s="42"/>
      <c r="J109" s="43" t="e">
        <f>#REF!+K109+L109+#REF!+#REF!+#REF!</f>
        <v>#REF!</v>
      </c>
      <c r="K109" s="44">
        <v>0</v>
      </c>
      <c r="L109" s="44">
        <v>0</v>
      </c>
      <c r="M109" s="45">
        <v>0</v>
      </c>
      <c r="N109" s="45"/>
      <c r="O109" s="45"/>
      <c r="P109" s="45">
        <v>0</v>
      </c>
      <c r="Q109" s="45"/>
      <c r="R109" s="45"/>
      <c r="S109" s="45"/>
      <c r="T109" s="45"/>
      <c r="U109" s="45"/>
      <c r="V109" s="45"/>
    </row>
    <row r="110" spans="1:22" ht="15" hidden="1" x14ac:dyDescent="0.25">
      <c r="A110" s="169"/>
      <c r="B110" s="170"/>
      <c r="C110" s="47"/>
      <c r="D110" s="47"/>
      <c r="E110" s="171"/>
      <c r="F110" s="46" t="s">
        <v>34</v>
      </c>
      <c r="G110" s="164">
        <v>5000000</v>
      </c>
      <c r="H110" s="41"/>
      <c r="I110" s="42"/>
      <c r="J110" s="43" t="e">
        <f>#REF!+K110+L110+#REF!+#REF!+#REF!</f>
        <v>#REF!</v>
      </c>
      <c r="K110" s="44">
        <f>23311.88+7029.83+11353.93+22570.07+23019.84+22624.72+2098.66</f>
        <v>112008.93000000001</v>
      </c>
      <c r="L110" s="44">
        <v>0</v>
      </c>
      <c r="M110" s="45">
        <v>0</v>
      </c>
      <c r="N110" s="45"/>
      <c r="O110" s="45"/>
      <c r="P110" s="45">
        <v>0</v>
      </c>
      <c r="Q110" s="45"/>
      <c r="R110" s="45"/>
      <c r="S110" s="45"/>
      <c r="T110" s="45"/>
      <c r="U110" s="45"/>
      <c r="V110" s="45"/>
    </row>
    <row r="111" spans="1:22" ht="25.5" hidden="1" x14ac:dyDescent="0.25">
      <c r="A111" s="169"/>
      <c r="B111" s="170"/>
      <c r="C111" s="47"/>
      <c r="D111" s="47"/>
      <c r="E111" s="171"/>
      <c r="F111" s="46" t="s">
        <v>35</v>
      </c>
      <c r="G111" s="164"/>
      <c r="H111" s="41"/>
      <c r="I111" s="42"/>
      <c r="J111" s="43" t="e">
        <f>#REF!+K111+L111+#REF!+#REF!+#REF!</f>
        <v>#REF!</v>
      </c>
      <c r="K111" s="44">
        <v>0</v>
      </c>
      <c r="L111" s="44">
        <v>0</v>
      </c>
      <c r="M111" s="45">
        <v>0</v>
      </c>
      <c r="N111" s="45"/>
      <c r="O111" s="45"/>
      <c r="P111" s="45">
        <v>0</v>
      </c>
      <c r="Q111" s="45"/>
      <c r="R111" s="45"/>
      <c r="S111" s="45"/>
      <c r="T111" s="45"/>
      <c r="U111" s="45"/>
      <c r="V111" s="45"/>
    </row>
    <row r="112" spans="1:22" x14ac:dyDescent="0.25">
      <c r="A112" s="142" t="s">
        <v>48</v>
      </c>
      <c r="B112" s="172" t="s">
        <v>172</v>
      </c>
      <c r="C112" s="111"/>
      <c r="D112" s="111"/>
      <c r="E112" s="175" t="s">
        <v>32</v>
      </c>
      <c r="F112" s="22" t="s">
        <v>1</v>
      </c>
      <c r="G112" s="110"/>
      <c r="H112" s="110"/>
      <c r="I112" s="110"/>
      <c r="J112" s="27"/>
      <c r="K112" s="110"/>
      <c r="L112" s="110"/>
      <c r="M112" s="110"/>
      <c r="N112" s="23">
        <f t="shared" ref="N112" si="20">SUM(N113:N115)</f>
        <v>1461630</v>
      </c>
      <c r="O112" s="23">
        <f t="shared" ref="O112:V112" si="21">SUM(O113:O115)</f>
        <v>1461630</v>
      </c>
      <c r="P112" s="23">
        <f t="shared" si="21"/>
        <v>0</v>
      </c>
      <c r="Q112" s="23">
        <f t="shared" si="21"/>
        <v>0</v>
      </c>
      <c r="R112" s="23">
        <f t="shared" si="21"/>
        <v>0</v>
      </c>
      <c r="S112" s="23">
        <f t="shared" si="21"/>
        <v>0</v>
      </c>
      <c r="T112" s="23">
        <f t="shared" si="21"/>
        <v>0</v>
      </c>
      <c r="U112" s="23">
        <f t="shared" si="21"/>
        <v>0</v>
      </c>
      <c r="V112" s="23">
        <f t="shared" si="21"/>
        <v>0</v>
      </c>
    </row>
    <row r="113" spans="1:992" x14ac:dyDescent="0.25">
      <c r="A113" s="143"/>
      <c r="B113" s="173"/>
      <c r="C113" s="111"/>
      <c r="D113" s="111"/>
      <c r="E113" s="176"/>
      <c r="F113" s="25" t="s">
        <v>33</v>
      </c>
      <c r="G113" s="178">
        <v>11100000</v>
      </c>
      <c r="H113" s="26" t="e">
        <f t="shared" ref="H113:H115" si="22">SUM(I113:O113)</f>
        <v>#N/A</v>
      </c>
      <c r="I113" s="26" t="e">
        <v>#N/A</v>
      </c>
      <c r="J113" s="27" t="e">
        <f>#REF!+K113+L113+#REF!+#REF!+#REF!</f>
        <v>#REF!</v>
      </c>
      <c r="K113" s="110" t="e">
        <f>K116</f>
        <v>#REF!</v>
      </c>
      <c r="L113" s="110" t="e">
        <f t="shared" ref="L113:M113" si="23">L116</f>
        <v>#REF!</v>
      </c>
      <c r="M113" s="110" t="e">
        <f t="shared" si="23"/>
        <v>#REF!</v>
      </c>
      <c r="N113" s="110">
        <v>0</v>
      </c>
      <c r="O113" s="110">
        <v>0</v>
      </c>
      <c r="P113" s="110">
        <f t="shared" ref="P113:V113" si="24">P116</f>
        <v>0</v>
      </c>
      <c r="Q113" s="110">
        <f t="shared" si="24"/>
        <v>0</v>
      </c>
      <c r="R113" s="110">
        <f t="shared" si="24"/>
        <v>0</v>
      </c>
      <c r="S113" s="110">
        <f t="shared" si="24"/>
        <v>0</v>
      </c>
      <c r="T113" s="110">
        <f t="shared" si="24"/>
        <v>0</v>
      </c>
      <c r="U113" s="110">
        <f t="shared" si="24"/>
        <v>0</v>
      </c>
      <c r="V113" s="110">
        <f t="shared" si="24"/>
        <v>0</v>
      </c>
    </row>
    <row r="114" spans="1:992" x14ac:dyDescent="0.25">
      <c r="A114" s="143"/>
      <c r="B114" s="173"/>
      <c r="C114" s="111"/>
      <c r="D114" s="111"/>
      <c r="E114" s="176"/>
      <c r="F114" s="29" t="s">
        <v>34</v>
      </c>
      <c r="G114" s="178"/>
      <c r="H114" s="26" t="e">
        <f t="shared" si="22"/>
        <v>#N/A</v>
      </c>
      <c r="I114" s="26" t="e">
        <v>#N/A</v>
      </c>
      <c r="J114" s="27" t="e">
        <f>#REF!+K114+L114+#REF!+#REF!+#REF!</f>
        <v>#REF!</v>
      </c>
      <c r="K114" s="110">
        <v>0</v>
      </c>
      <c r="L114" s="110" t="e">
        <f t="shared" ref="L114" si="25">L117</f>
        <v>#REF!</v>
      </c>
      <c r="M114" s="110">
        <v>0</v>
      </c>
      <c r="N114" s="28">
        <f>O114+P114+Q114+R114+S114+T114+U114+V114</f>
        <v>1461630</v>
      </c>
      <c r="O114" s="110">
        <v>1461630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</row>
    <row r="115" spans="1:992" ht="26.4" x14ac:dyDescent="0.25">
      <c r="A115" s="144"/>
      <c r="B115" s="174"/>
      <c r="C115" s="111"/>
      <c r="D115" s="111"/>
      <c r="E115" s="177"/>
      <c r="F115" s="29" t="s">
        <v>35</v>
      </c>
      <c r="G115" s="178"/>
      <c r="H115" s="26" t="e">
        <f t="shared" si="22"/>
        <v>#N/A</v>
      </c>
      <c r="I115" s="26" t="e">
        <v>#N/A</v>
      </c>
      <c r="J115" s="27" t="e">
        <f>#REF!+K115+L115+#REF!+#REF!+#REF!</f>
        <v>#REF!</v>
      </c>
      <c r="K115" s="110" t="e">
        <f>K118</f>
        <v>#REF!</v>
      </c>
      <c r="L115" s="110" t="e">
        <f t="shared" ref="L115:M115" si="26">L118</f>
        <v>#REF!</v>
      </c>
      <c r="M115" s="110" t="e">
        <f t="shared" si="26"/>
        <v>#REF!</v>
      </c>
      <c r="N115" s="110">
        <v>0</v>
      </c>
      <c r="O115" s="110">
        <v>0</v>
      </c>
      <c r="P115" s="110">
        <f t="shared" ref="P115:V115" si="27">P118</f>
        <v>0</v>
      </c>
      <c r="Q115" s="110">
        <f t="shared" si="27"/>
        <v>0</v>
      </c>
      <c r="R115" s="110">
        <f t="shared" si="27"/>
        <v>0</v>
      </c>
      <c r="S115" s="110">
        <f t="shared" si="27"/>
        <v>0</v>
      </c>
      <c r="T115" s="110">
        <f t="shared" si="27"/>
        <v>0</v>
      </c>
      <c r="U115" s="110">
        <f t="shared" si="27"/>
        <v>0</v>
      </c>
      <c r="V115" s="110">
        <f t="shared" si="27"/>
        <v>0</v>
      </c>
    </row>
    <row r="116" spans="1:992" s="4" customFormat="1" ht="31.5" customHeight="1" x14ac:dyDescent="0.25">
      <c r="A116" s="165"/>
      <c r="B116" s="166" t="s">
        <v>95</v>
      </c>
      <c r="C116" s="48"/>
      <c r="D116" s="48"/>
      <c r="E116" s="167"/>
      <c r="F116" s="49" t="s">
        <v>33</v>
      </c>
      <c r="G116" s="168" t="e">
        <f>G21+#REF!+#REF!+G79+#REF!</f>
        <v>#REF!</v>
      </c>
      <c r="H116" s="50" t="e">
        <f>SUM(I116:O116)</f>
        <v>#REF!</v>
      </c>
      <c r="I116" s="51" t="e">
        <f>I21+#REF!+#REF!+I79+#REF!</f>
        <v>#REF!</v>
      </c>
      <c r="J116" s="52" t="e">
        <f>#REF!+K116+L116+#REF!+#REF!+#REF!</f>
        <v>#REF!</v>
      </c>
      <c r="K116" s="51" t="e">
        <f>K21+#REF!+#REF!+K79+#REF!+#REF!+#REF!+#REF!</f>
        <v>#REF!</v>
      </c>
      <c r="L116" s="51" t="e">
        <f>L21+#REF!+#REF!+L79+#REF!+#REF!+#REF!+#REF!</f>
        <v>#REF!</v>
      </c>
      <c r="M116" s="51" t="e">
        <f>M21+#REF!+#REF!+M79+#REF!+#REF!+#REF!+#REF!</f>
        <v>#REF!</v>
      </c>
      <c r="N116" s="51">
        <f>N21+N79</f>
        <v>0</v>
      </c>
      <c r="O116" s="51">
        <f>O21+O79+O113</f>
        <v>0</v>
      </c>
      <c r="P116" s="51">
        <f t="shared" ref="P116:V118" si="28">P21+P79</f>
        <v>0</v>
      </c>
      <c r="Q116" s="51">
        <f t="shared" si="28"/>
        <v>0</v>
      </c>
      <c r="R116" s="51">
        <f t="shared" si="28"/>
        <v>0</v>
      </c>
      <c r="S116" s="51">
        <f t="shared" si="28"/>
        <v>0</v>
      </c>
      <c r="T116" s="51">
        <f t="shared" si="28"/>
        <v>0</v>
      </c>
      <c r="U116" s="51">
        <f t="shared" si="28"/>
        <v>0</v>
      </c>
      <c r="V116" s="51">
        <f t="shared" si="28"/>
        <v>0</v>
      </c>
    </row>
    <row r="117" spans="1:992" s="4" customFormat="1" x14ac:dyDescent="0.25">
      <c r="A117" s="165"/>
      <c r="B117" s="166"/>
      <c r="C117" s="48"/>
      <c r="D117" s="48"/>
      <c r="E117" s="167"/>
      <c r="F117" s="53" t="s">
        <v>34</v>
      </c>
      <c r="G117" s="168"/>
      <c r="H117" s="50" t="e">
        <f>SUM(I117:O117)</f>
        <v>#REF!</v>
      </c>
      <c r="I117" s="51" t="e">
        <f>I22+#REF!+#REF!+I80+#REF!</f>
        <v>#REF!</v>
      </c>
      <c r="J117" s="52" t="e">
        <f>#REF!+K117+L117+#REF!+#REF!+#REF!</f>
        <v>#REF!</v>
      </c>
      <c r="K117" s="51" t="e">
        <f>K22+#REF!+#REF!+K80+#REF!+#REF!+#REF!+#REF!</f>
        <v>#REF!</v>
      </c>
      <c r="L117" s="51" t="e">
        <f>L22+#REF!+#REF!+L80+#REF!+#REF!+#REF!+#REF!</f>
        <v>#REF!</v>
      </c>
      <c r="M117" s="51" t="e">
        <f>M22+#REF!+#REF!+M80+#REF!+#REF!+#REF!+#REF!+#REF!</f>
        <v>#REF!</v>
      </c>
      <c r="N117" s="51">
        <f>N22+N80</f>
        <v>2629433.08</v>
      </c>
      <c r="O117" s="51">
        <f>O22+O80+O114</f>
        <v>4091063.08</v>
      </c>
      <c r="P117" s="51">
        <f t="shared" si="28"/>
        <v>0</v>
      </c>
      <c r="Q117" s="51">
        <f t="shared" si="28"/>
        <v>0</v>
      </c>
      <c r="R117" s="51">
        <f t="shared" si="28"/>
        <v>0</v>
      </c>
      <c r="S117" s="51">
        <f t="shared" si="28"/>
        <v>0</v>
      </c>
      <c r="T117" s="51">
        <f t="shared" si="28"/>
        <v>0</v>
      </c>
      <c r="U117" s="51">
        <f t="shared" si="28"/>
        <v>0</v>
      </c>
      <c r="V117" s="51">
        <f t="shared" si="28"/>
        <v>0</v>
      </c>
    </row>
    <row r="118" spans="1:992" ht="26.25" customHeight="1" x14ac:dyDescent="0.25">
      <c r="A118" s="165"/>
      <c r="B118" s="166"/>
      <c r="C118" s="48"/>
      <c r="D118" s="48"/>
      <c r="E118" s="167"/>
      <c r="F118" s="53" t="s">
        <v>35</v>
      </c>
      <c r="G118" s="168"/>
      <c r="H118" s="50" t="e">
        <f>SUM(I118:O118)</f>
        <v>#REF!</v>
      </c>
      <c r="I118" s="51" t="e">
        <f>I23+#REF!+#REF!+I81+#REF!</f>
        <v>#REF!</v>
      </c>
      <c r="J118" s="52" t="e">
        <f>#REF!+K118+L118+#REF!+#REF!+#REF!</f>
        <v>#REF!</v>
      </c>
      <c r="K118" s="51" t="e">
        <f>K23+#REF!+#REF!+K81+#REF!+#REF!+#REF!+#REF!</f>
        <v>#REF!</v>
      </c>
      <c r="L118" s="51" t="e">
        <f>L23+#REF!+#REF!+L81+#REF!+#REF!+#REF!+#REF!</f>
        <v>#REF!</v>
      </c>
      <c r="M118" s="51" t="e">
        <f>M23+#REF!+#REF!+M81+#REF!+#REF!+#REF!+#REF!+#REF!</f>
        <v>#REF!</v>
      </c>
      <c r="N118" s="51">
        <f>N23+N81</f>
        <v>0</v>
      </c>
      <c r="O118" s="51">
        <f>O23+O81+O115</f>
        <v>0</v>
      </c>
      <c r="P118" s="51">
        <f t="shared" si="28"/>
        <v>0</v>
      </c>
      <c r="Q118" s="51">
        <f t="shared" si="28"/>
        <v>0</v>
      </c>
      <c r="R118" s="51">
        <f t="shared" si="28"/>
        <v>0</v>
      </c>
      <c r="S118" s="51">
        <f t="shared" si="28"/>
        <v>0</v>
      </c>
      <c r="T118" s="51">
        <f t="shared" si="28"/>
        <v>0</v>
      </c>
      <c r="U118" s="51">
        <f t="shared" si="28"/>
        <v>0</v>
      </c>
      <c r="V118" s="51">
        <f t="shared" si="28"/>
        <v>0</v>
      </c>
      <c r="W118" s="4"/>
      <c r="X118" s="4"/>
      <c r="Y118" s="109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</row>
    <row r="119" spans="1:992" ht="18.75" customHeight="1" x14ac:dyDescent="0.25">
      <c r="A119" s="149"/>
      <c r="B119" s="172" t="s">
        <v>156</v>
      </c>
      <c r="C119" s="24"/>
      <c r="D119" s="24"/>
      <c r="E119" s="175"/>
      <c r="F119" s="54" t="s">
        <v>1</v>
      </c>
      <c r="G119" s="30"/>
      <c r="H119" s="30"/>
      <c r="I119" s="45"/>
      <c r="J119" s="28"/>
      <c r="K119" s="45"/>
      <c r="L119" s="45"/>
      <c r="M119" s="45"/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</row>
    <row r="120" spans="1:992" ht="33" customHeight="1" x14ac:dyDescent="0.25">
      <c r="A120" s="149"/>
      <c r="B120" s="173"/>
      <c r="C120" s="24"/>
      <c r="D120" s="24"/>
      <c r="E120" s="176"/>
      <c r="F120" s="54" t="s">
        <v>2</v>
      </c>
      <c r="G120" s="30"/>
      <c r="H120" s="30"/>
      <c r="I120" s="45"/>
      <c r="J120" s="28"/>
      <c r="K120" s="45"/>
      <c r="L120" s="45"/>
      <c r="M120" s="45"/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</row>
    <row r="121" spans="1:992" ht="31.5" customHeight="1" x14ac:dyDescent="0.25">
      <c r="A121" s="149"/>
      <c r="B121" s="173"/>
      <c r="C121" s="24"/>
      <c r="D121" s="24"/>
      <c r="E121" s="176"/>
      <c r="F121" s="54" t="s">
        <v>157</v>
      </c>
      <c r="G121" s="30"/>
      <c r="H121" s="30"/>
      <c r="I121" s="45"/>
      <c r="J121" s="28"/>
      <c r="K121" s="45"/>
      <c r="L121" s="45"/>
      <c r="M121" s="45"/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</row>
    <row r="122" spans="1:992" ht="33" customHeight="1" x14ac:dyDescent="0.25">
      <c r="A122" s="149"/>
      <c r="B122" s="173"/>
      <c r="C122" s="24"/>
      <c r="D122" s="24"/>
      <c r="E122" s="176"/>
      <c r="F122" s="54" t="s">
        <v>3</v>
      </c>
      <c r="G122" s="30"/>
      <c r="H122" s="30"/>
      <c r="I122" s="45"/>
      <c r="J122" s="28"/>
      <c r="K122" s="45"/>
      <c r="L122" s="45"/>
      <c r="M122" s="45"/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</row>
    <row r="123" spans="1:992" ht="24" customHeight="1" x14ac:dyDescent="0.25">
      <c r="A123" s="149"/>
      <c r="B123" s="174"/>
      <c r="C123" s="24"/>
      <c r="D123" s="24"/>
      <c r="E123" s="177"/>
      <c r="F123" s="54" t="s">
        <v>158</v>
      </c>
      <c r="G123" s="30"/>
      <c r="H123" s="30"/>
      <c r="I123" s="45"/>
      <c r="J123" s="28"/>
      <c r="K123" s="45"/>
      <c r="L123" s="45"/>
      <c r="M123" s="45"/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</row>
    <row r="124" spans="1:992" ht="18.75" customHeight="1" x14ac:dyDescent="0.25">
      <c r="A124" s="163" t="s">
        <v>142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</row>
    <row r="125" spans="1:992" ht="18.75" customHeight="1" x14ac:dyDescent="0.25">
      <c r="A125" s="142" t="s">
        <v>18</v>
      </c>
      <c r="B125" s="139" t="s">
        <v>153</v>
      </c>
      <c r="C125" s="55"/>
      <c r="D125" s="55"/>
      <c r="E125" s="217" t="s">
        <v>11</v>
      </c>
      <c r="F125" s="22" t="s">
        <v>1</v>
      </c>
      <c r="G125" s="55"/>
      <c r="H125" s="55"/>
      <c r="I125" s="55"/>
      <c r="J125" s="55"/>
      <c r="K125" s="55"/>
      <c r="L125" s="55"/>
      <c r="M125" s="55"/>
      <c r="N125" s="23">
        <f t="shared" ref="N125" si="29">SUM(N126:N128)</f>
        <v>499905.03</v>
      </c>
      <c r="O125" s="23">
        <f t="shared" ref="O125" si="30">SUM(O126:O128)</f>
        <v>166635.01</v>
      </c>
      <c r="P125" s="23">
        <f t="shared" ref="P125" si="31">SUM(P126:P128)</f>
        <v>166635.01</v>
      </c>
      <c r="Q125" s="23">
        <f t="shared" ref="Q125" si="32">SUM(Q126:Q128)</f>
        <v>166635.01</v>
      </c>
      <c r="R125" s="23">
        <f t="shared" ref="R125" si="33">SUM(R126:R128)</f>
        <v>0</v>
      </c>
      <c r="S125" s="23">
        <f t="shared" ref="S125" si="34">SUM(S126:S128)</f>
        <v>0</v>
      </c>
      <c r="T125" s="23">
        <f t="shared" ref="T125" si="35">SUM(T126:T128)</f>
        <v>0</v>
      </c>
      <c r="U125" s="23">
        <f t="shared" ref="U125" si="36">SUM(U126:U128)</f>
        <v>0</v>
      </c>
      <c r="V125" s="23">
        <f t="shared" ref="V125" si="37">SUM(V126:V128)</f>
        <v>0</v>
      </c>
    </row>
    <row r="126" spans="1:992" ht="18.75" customHeight="1" x14ac:dyDescent="0.25">
      <c r="A126" s="143"/>
      <c r="B126" s="140"/>
      <c r="C126" s="35"/>
      <c r="D126" s="35"/>
      <c r="E126" s="218"/>
      <c r="F126" s="56" t="s">
        <v>33</v>
      </c>
      <c r="G126" s="35">
        <v>882774.4</v>
      </c>
      <c r="H126" s="35" t="e">
        <f t="shared" ref="H126:H152" si="38">SUM(I126:O126)</f>
        <v>#REF!</v>
      </c>
      <c r="I126" s="35">
        <v>0</v>
      </c>
      <c r="J126" s="35" t="e">
        <f>#REF!+K126+L126+#REF!+#REF!+#REF!</f>
        <v>#REF!</v>
      </c>
      <c r="K126" s="35">
        <v>0</v>
      </c>
      <c r="L126" s="35">
        <v>0</v>
      </c>
      <c r="M126" s="35">
        <v>0</v>
      </c>
      <c r="N126" s="35">
        <f>SUM(O126:V126)</f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</row>
    <row r="127" spans="1:992" x14ac:dyDescent="0.25">
      <c r="A127" s="143"/>
      <c r="B127" s="140"/>
      <c r="C127" s="35"/>
      <c r="D127" s="35"/>
      <c r="E127" s="218"/>
      <c r="F127" s="56" t="s">
        <v>34</v>
      </c>
      <c r="G127" s="35"/>
      <c r="H127" s="35" t="e">
        <f t="shared" si="38"/>
        <v>#REF!</v>
      </c>
      <c r="I127" s="35">
        <v>819635.71</v>
      </c>
      <c r="J127" s="35" t="e">
        <f>#REF!+K127+L127+#REF!+#REF!+#REF!</f>
        <v>#REF!</v>
      </c>
      <c r="K127" s="35">
        <v>166635.01</v>
      </c>
      <c r="L127" s="35">
        <v>166635.01</v>
      </c>
      <c r="M127" s="35">
        <v>166635.01</v>
      </c>
      <c r="N127" s="35">
        <f>SUM(O127:V127)</f>
        <v>499905.03</v>
      </c>
      <c r="O127" s="35">
        <v>166635.01</v>
      </c>
      <c r="P127" s="35">
        <v>166635.01</v>
      </c>
      <c r="Q127" s="35">
        <v>166635.01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992" ht="30.75" customHeight="1" x14ac:dyDescent="0.25">
      <c r="A128" s="144"/>
      <c r="B128" s="141"/>
      <c r="C128" s="35"/>
      <c r="D128" s="35"/>
      <c r="E128" s="219"/>
      <c r="F128" s="56" t="s">
        <v>96</v>
      </c>
      <c r="G128" s="35"/>
      <c r="H128" s="35" t="e">
        <f t="shared" si="38"/>
        <v>#REF!</v>
      </c>
      <c r="I128" s="35">
        <v>0</v>
      </c>
      <c r="J128" s="35" t="e">
        <f>#REF!+K128+L128+#REF!+#REF!+#REF!</f>
        <v>#REF!</v>
      </c>
      <c r="K128" s="35">
        <v>0</v>
      </c>
      <c r="L128" s="35">
        <v>0</v>
      </c>
      <c r="M128" s="35">
        <v>0</v>
      </c>
      <c r="N128" s="35">
        <f t="shared" ref="N128:N156" si="39">SUM(O128:V128)</f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AA128" s="3"/>
    </row>
    <row r="129" spans="1:22" ht="15" hidden="1" x14ac:dyDescent="0.25">
      <c r="A129" s="126" t="s">
        <v>97</v>
      </c>
      <c r="B129" s="127" t="s">
        <v>98</v>
      </c>
      <c r="C129" s="57"/>
      <c r="D129" s="57"/>
      <c r="E129" s="128" t="s">
        <v>11</v>
      </c>
      <c r="F129" s="58" t="s">
        <v>33</v>
      </c>
      <c r="G129" s="129">
        <v>882774.4</v>
      </c>
      <c r="H129" s="59" t="e">
        <f t="shared" si="38"/>
        <v>#REF!</v>
      </c>
      <c r="I129" s="59">
        <v>0</v>
      </c>
      <c r="J129" s="27" t="e">
        <f>#REF!+K129+L129+#REF!+#REF!+#REF!</f>
        <v>#REF!</v>
      </c>
      <c r="K129" s="35">
        <v>0</v>
      </c>
      <c r="L129" s="35">
        <v>0</v>
      </c>
      <c r="M129" s="35">
        <v>0</v>
      </c>
      <c r="N129" s="35">
        <f t="shared" si="39"/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</row>
    <row r="130" spans="1:22" ht="15" hidden="1" x14ac:dyDescent="0.25">
      <c r="A130" s="126"/>
      <c r="B130" s="127"/>
      <c r="C130" s="57"/>
      <c r="D130" s="57"/>
      <c r="E130" s="128"/>
      <c r="F130" s="29" t="s">
        <v>34</v>
      </c>
      <c r="G130" s="129"/>
      <c r="H130" s="59" t="e">
        <f t="shared" si="38"/>
        <v>#REF!</v>
      </c>
      <c r="I130" s="59">
        <v>819635.71</v>
      </c>
      <c r="J130" s="27" t="e">
        <f>#REF!+K130+L130+#REF!+#REF!+#REF!</f>
        <v>#REF!</v>
      </c>
      <c r="K130" s="35">
        <v>0</v>
      </c>
      <c r="L130" s="35">
        <v>0</v>
      </c>
      <c r="M130" s="35">
        <v>0</v>
      </c>
      <c r="N130" s="35">
        <f t="shared" si="39"/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ht="31.5" hidden="1" customHeight="1" x14ac:dyDescent="0.25">
      <c r="A131" s="126"/>
      <c r="B131" s="127"/>
      <c r="C131" s="57"/>
      <c r="D131" s="57"/>
      <c r="E131" s="128"/>
      <c r="F131" s="29" t="s">
        <v>96</v>
      </c>
      <c r="G131" s="129"/>
      <c r="H131" s="59" t="e">
        <f t="shared" si="38"/>
        <v>#REF!</v>
      </c>
      <c r="I131" s="59">
        <v>0</v>
      </c>
      <c r="J131" s="27" t="e">
        <f>#REF!+K131+L131+#REF!+#REF!+#REF!</f>
        <v>#REF!</v>
      </c>
      <c r="K131" s="35">
        <v>0</v>
      </c>
      <c r="L131" s="35">
        <v>0</v>
      </c>
      <c r="M131" s="35">
        <v>0</v>
      </c>
      <c r="N131" s="35">
        <f t="shared" si="39"/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20.25" hidden="1" customHeight="1" x14ac:dyDescent="0.25">
      <c r="A132" s="149" t="s">
        <v>52</v>
      </c>
      <c r="B132" s="129" t="s">
        <v>99</v>
      </c>
      <c r="C132" s="35"/>
      <c r="D132" s="35"/>
      <c r="E132" s="129" t="s">
        <v>11</v>
      </c>
      <c r="F132" s="56" t="s">
        <v>33</v>
      </c>
      <c r="G132" s="35">
        <v>882774.4</v>
      </c>
      <c r="H132" s="35" t="e">
        <f t="shared" si="38"/>
        <v>#REF!</v>
      </c>
      <c r="I132" s="35">
        <v>0</v>
      </c>
      <c r="J132" s="35" t="e">
        <f>#REF!+K132+L132+#REF!+#REF!+#REF!</f>
        <v>#REF!</v>
      </c>
      <c r="K132" s="35">
        <v>0</v>
      </c>
      <c r="L132" s="35">
        <v>0</v>
      </c>
      <c r="M132" s="35">
        <v>0</v>
      </c>
      <c r="N132" s="35">
        <f t="shared" si="39"/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</row>
    <row r="133" spans="1:22" ht="19.5" hidden="1" customHeight="1" x14ac:dyDescent="0.25">
      <c r="A133" s="149"/>
      <c r="B133" s="129"/>
      <c r="C133" s="35"/>
      <c r="D133" s="35"/>
      <c r="E133" s="129"/>
      <c r="F133" s="56" t="s">
        <v>34</v>
      </c>
      <c r="G133" s="35"/>
      <c r="H133" s="35" t="e">
        <f t="shared" si="38"/>
        <v>#REF!</v>
      </c>
      <c r="I133" s="35">
        <v>819635.71</v>
      </c>
      <c r="J133" s="35" t="e">
        <f>#REF!+K133+L133+#REF!+#REF!+#REF!</f>
        <v>#REF!</v>
      </c>
      <c r="K133" s="35">
        <v>0</v>
      </c>
      <c r="L133" s="35">
        <v>166635.01</v>
      </c>
      <c r="M133" s="35">
        <v>166635.01</v>
      </c>
      <c r="N133" s="35">
        <f t="shared" si="39"/>
        <v>166635.01</v>
      </c>
      <c r="O133" s="35">
        <v>166635.01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ht="17.25" hidden="1" customHeight="1" x14ac:dyDescent="0.25">
      <c r="A134" s="149"/>
      <c r="B134" s="129"/>
      <c r="C134" s="35"/>
      <c r="D134" s="35"/>
      <c r="E134" s="129"/>
      <c r="F134" s="56" t="s">
        <v>96</v>
      </c>
      <c r="G134" s="35"/>
      <c r="H134" s="35" t="e">
        <f t="shared" si="38"/>
        <v>#REF!</v>
      </c>
      <c r="I134" s="35">
        <v>0</v>
      </c>
      <c r="J134" s="35" t="e">
        <f>#REF!+K134+L134+#REF!+#REF!+#REF!</f>
        <v>#REF!</v>
      </c>
      <c r="K134" s="35">
        <v>0</v>
      </c>
      <c r="L134" s="35">
        <v>0</v>
      </c>
      <c r="M134" s="35">
        <v>0</v>
      </c>
      <c r="N134" s="35">
        <f t="shared" si="39"/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</row>
    <row r="135" spans="1:22" ht="17.25" hidden="1" customHeight="1" x14ac:dyDescent="0.25">
      <c r="A135" s="149" t="s">
        <v>5</v>
      </c>
      <c r="B135" s="129" t="s">
        <v>100</v>
      </c>
      <c r="C135" s="35"/>
      <c r="D135" s="35"/>
      <c r="E135" s="129" t="s">
        <v>11</v>
      </c>
      <c r="F135" s="56" t="s">
        <v>33</v>
      </c>
      <c r="G135" s="35">
        <v>882774.4</v>
      </c>
      <c r="H135" s="35" t="e">
        <f t="shared" si="38"/>
        <v>#REF!</v>
      </c>
      <c r="I135" s="35">
        <v>0</v>
      </c>
      <c r="J135" s="35" t="e">
        <f>#REF!+K135+L135+#REF!+#REF!+#REF!</f>
        <v>#REF!</v>
      </c>
      <c r="K135" s="35">
        <v>9040400</v>
      </c>
      <c r="L135" s="35">
        <v>0</v>
      </c>
      <c r="M135" s="35">
        <v>0</v>
      </c>
      <c r="N135" s="35">
        <f t="shared" si="39"/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ht="17.25" hidden="1" customHeight="1" x14ac:dyDescent="0.25">
      <c r="A136" s="149"/>
      <c r="B136" s="129"/>
      <c r="C136" s="35"/>
      <c r="D136" s="35"/>
      <c r="E136" s="129"/>
      <c r="F136" s="56" t="s">
        <v>34</v>
      </c>
      <c r="G136" s="35"/>
      <c r="H136" s="35" t="e">
        <f t="shared" si="38"/>
        <v>#REF!</v>
      </c>
      <c r="I136" s="35">
        <v>819635.71</v>
      </c>
      <c r="J136" s="35" t="e">
        <f>#REF!+K136+L136+#REF!+#REF!+#REF!</f>
        <v>#REF!</v>
      </c>
      <c r="K136" s="35">
        <v>25000000</v>
      </c>
      <c r="L136" s="35">
        <v>0</v>
      </c>
      <c r="M136" s="35">
        <v>0</v>
      </c>
      <c r="N136" s="35">
        <f t="shared" si="39"/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ht="21" hidden="1" customHeight="1" x14ac:dyDescent="0.25">
      <c r="A137" s="149"/>
      <c r="B137" s="129"/>
      <c r="C137" s="35"/>
      <c r="D137" s="35"/>
      <c r="E137" s="129"/>
      <c r="F137" s="56" t="s">
        <v>96</v>
      </c>
      <c r="G137" s="35"/>
      <c r="H137" s="35" t="e">
        <f t="shared" si="38"/>
        <v>#REF!</v>
      </c>
      <c r="I137" s="35">
        <v>0</v>
      </c>
      <c r="J137" s="35" t="e">
        <f>#REF!+K137+L137+#REF!+#REF!+#REF!</f>
        <v>#REF!</v>
      </c>
      <c r="K137" s="35">
        <v>0</v>
      </c>
      <c r="L137" s="35">
        <v>0</v>
      </c>
      <c r="M137" s="35">
        <v>0</v>
      </c>
      <c r="N137" s="35">
        <f t="shared" si="39"/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ht="22.5" hidden="1" customHeight="1" x14ac:dyDescent="0.25">
      <c r="A138" s="149" t="s">
        <v>53</v>
      </c>
      <c r="B138" s="129" t="s">
        <v>101</v>
      </c>
      <c r="C138" s="35"/>
      <c r="D138" s="35"/>
      <c r="E138" s="129" t="s">
        <v>11</v>
      </c>
      <c r="F138" s="56" t="s">
        <v>33</v>
      </c>
      <c r="G138" s="35">
        <v>882774.4</v>
      </c>
      <c r="H138" s="35" t="e">
        <f t="shared" si="38"/>
        <v>#REF!</v>
      </c>
      <c r="I138" s="35">
        <v>0</v>
      </c>
      <c r="J138" s="35" t="e">
        <f>#REF!+K138+L138+#REF!+#REF!+#REF!</f>
        <v>#REF!</v>
      </c>
      <c r="K138" s="35">
        <v>0</v>
      </c>
      <c r="L138" s="35">
        <f>5480000+212200</f>
        <v>5692200</v>
      </c>
      <c r="M138" s="60">
        <v>0</v>
      </c>
      <c r="N138" s="35">
        <f t="shared" si="39"/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</row>
    <row r="139" spans="1:22" ht="16.5" hidden="1" customHeight="1" x14ac:dyDescent="0.25">
      <c r="A139" s="149"/>
      <c r="B139" s="129"/>
      <c r="C139" s="35"/>
      <c r="D139" s="35"/>
      <c r="E139" s="129"/>
      <c r="F139" s="56" t="s">
        <v>34</v>
      </c>
      <c r="G139" s="35"/>
      <c r="H139" s="35" t="e">
        <f t="shared" si="38"/>
        <v>#REF!</v>
      </c>
      <c r="I139" s="35">
        <v>819635.71</v>
      </c>
      <c r="J139" s="35" t="e">
        <f>#REF!+K139+L139+#REF!+#REF!+#REF!</f>
        <v>#REF!</v>
      </c>
      <c r="K139" s="35">
        <v>0</v>
      </c>
      <c r="L139" s="35">
        <v>33000000</v>
      </c>
      <c r="M139" s="60">
        <v>0</v>
      </c>
      <c r="N139" s="35">
        <f t="shared" si="39"/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</row>
    <row r="140" spans="1:22" ht="16.5" hidden="1" customHeight="1" x14ac:dyDescent="0.25">
      <c r="A140" s="149"/>
      <c r="B140" s="129"/>
      <c r="C140" s="35"/>
      <c r="D140" s="35"/>
      <c r="E140" s="129"/>
      <c r="F140" s="56" t="s">
        <v>96</v>
      </c>
      <c r="G140" s="35"/>
      <c r="H140" s="35" t="e">
        <f t="shared" si="38"/>
        <v>#REF!</v>
      </c>
      <c r="I140" s="35">
        <v>0</v>
      </c>
      <c r="J140" s="35" t="e">
        <f>#REF!+K140+L140+#REF!+#REF!+#REF!</f>
        <v>#REF!</v>
      </c>
      <c r="K140" s="35">
        <v>0</v>
      </c>
      <c r="L140" s="35">
        <v>0</v>
      </c>
      <c r="M140" s="60">
        <v>0</v>
      </c>
      <c r="N140" s="35">
        <f t="shared" si="39"/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</row>
    <row r="141" spans="1:22" ht="19.5" hidden="1" customHeight="1" x14ac:dyDescent="0.25">
      <c r="A141" s="149" t="s">
        <v>54</v>
      </c>
      <c r="B141" s="129" t="s">
        <v>102</v>
      </c>
      <c r="C141" s="35"/>
      <c r="D141" s="35"/>
      <c r="E141" s="129" t="s">
        <v>11</v>
      </c>
      <c r="F141" s="56" t="s">
        <v>33</v>
      </c>
      <c r="G141" s="35">
        <v>882774.4</v>
      </c>
      <c r="H141" s="35" t="e">
        <f t="shared" si="38"/>
        <v>#REF!</v>
      </c>
      <c r="I141" s="35">
        <v>0</v>
      </c>
      <c r="J141" s="35" t="e">
        <f>#REF!+K141+L141+#REF!+#REF!+#REF!</f>
        <v>#REF!</v>
      </c>
      <c r="K141" s="35">
        <v>0</v>
      </c>
      <c r="L141" s="35">
        <v>0</v>
      </c>
      <c r="M141" s="60">
        <v>0</v>
      </c>
      <c r="N141" s="35">
        <f t="shared" si="39"/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</row>
    <row r="142" spans="1:22" ht="18.75" hidden="1" customHeight="1" x14ac:dyDescent="0.25">
      <c r="A142" s="149"/>
      <c r="B142" s="129"/>
      <c r="C142" s="35"/>
      <c r="D142" s="35"/>
      <c r="E142" s="129"/>
      <c r="F142" s="56" t="s">
        <v>34</v>
      </c>
      <c r="G142" s="35"/>
      <c r="H142" s="35" t="e">
        <f t="shared" si="38"/>
        <v>#REF!</v>
      </c>
      <c r="I142" s="35">
        <v>819635.71</v>
      </c>
      <c r="J142" s="35" t="e">
        <f>#REF!+K142+L142+#REF!+#REF!+#REF!</f>
        <v>#REF!</v>
      </c>
      <c r="K142" s="35">
        <v>0</v>
      </c>
      <c r="L142" s="35">
        <v>3900000</v>
      </c>
      <c r="M142" s="60">
        <v>0</v>
      </c>
      <c r="N142" s="35">
        <f t="shared" si="39"/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</row>
    <row r="143" spans="1:22" ht="18.75" hidden="1" customHeight="1" x14ac:dyDescent="0.25">
      <c r="A143" s="149"/>
      <c r="B143" s="129"/>
      <c r="C143" s="35"/>
      <c r="D143" s="35"/>
      <c r="E143" s="129"/>
      <c r="F143" s="56" t="s">
        <v>96</v>
      </c>
      <c r="G143" s="35"/>
      <c r="H143" s="35" t="e">
        <f t="shared" si="38"/>
        <v>#REF!</v>
      </c>
      <c r="I143" s="35">
        <v>0</v>
      </c>
      <c r="J143" s="35" t="e">
        <f>#REF!+K143+L143+#REF!+#REF!+#REF!</f>
        <v>#REF!</v>
      </c>
      <c r="K143" s="35">
        <v>0</v>
      </c>
      <c r="L143" s="35">
        <v>0</v>
      </c>
      <c r="M143" s="60">
        <v>0</v>
      </c>
      <c r="N143" s="35">
        <f t="shared" si="39"/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</row>
    <row r="144" spans="1:22" ht="21.75" hidden="1" customHeight="1" x14ac:dyDescent="0.25">
      <c r="A144" s="149" t="s">
        <v>55</v>
      </c>
      <c r="B144" s="129" t="s">
        <v>103</v>
      </c>
      <c r="C144" s="35"/>
      <c r="D144" s="35"/>
      <c r="E144" s="129" t="s">
        <v>11</v>
      </c>
      <c r="F144" s="56" t="s">
        <v>33</v>
      </c>
      <c r="G144" s="35">
        <v>882775.4</v>
      </c>
      <c r="H144" s="35" t="e">
        <f t="shared" si="38"/>
        <v>#REF!</v>
      </c>
      <c r="I144" s="35">
        <v>273211.90333333297</v>
      </c>
      <c r="J144" s="35" t="e">
        <f>#REF!+K144+L144+#REF!+#REF!+#REF!</f>
        <v>#REF!</v>
      </c>
      <c r="K144" s="35">
        <v>0</v>
      </c>
      <c r="L144" s="35">
        <v>0</v>
      </c>
      <c r="M144" s="60">
        <v>0</v>
      </c>
      <c r="N144" s="35">
        <f t="shared" si="39"/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</row>
    <row r="145" spans="1:22" ht="21.75" hidden="1" customHeight="1" x14ac:dyDescent="0.25">
      <c r="A145" s="149"/>
      <c r="B145" s="129"/>
      <c r="C145" s="35"/>
      <c r="D145" s="35"/>
      <c r="E145" s="129"/>
      <c r="F145" s="56" t="s">
        <v>34</v>
      </c>
      <c r="G145" s="35"/>
      <c r="H145" s="35" t="e">
        <f t="shared" si="38"/>
        <v>#REF!</v>
      </c>
      <c r="I145" s="35">
        <v>273211.90333333297</v>
      </c>
      <c r="J145" s="35" t="e">
        <f>#REF!+K145+L145+#REF!+#REF!+#REF!</f>
        <v>#REF!</v>
      </c>
      <c r="K145" s="35">
        <v>0</v>
      </c>
      <c r="L145" s="35">
        <v>500000</v>
      </c>
      <c r="M145" s="60">
        <v>0</v>
      </c>
      <c r="N145" s="35">
        <f t="shared" si="39"/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ht="21.75" hidden="1" customHeight="1" x14ac:dyDescent="0.25">
      <c r="A146" s="149"/>
      <c r="B146" s="129"/>
      <c r="C146" s="35"/>
      <c r="D146" s="35"/>
      <c r="E146" s="129"/>
      <c r="F146" s="56" t="s">
        <v>96</v>
      </c>
      <c r="G146" s="35"/>
      <c r="H146" s="35" t="e">
        <f t="shared" si="38"/>
        <v>#REF!</v>
      </c>
      <c r="I146" s="35">
        <v>273211.90333333297</v>
      </c>
      <c r="J146" s="35" t="e">
        <f>#REF!+K146+L146+#REF!+#REF!+#REF!</f>
        <v>#REF!</v>
      </c>
      <c r="K146" s="35">
        <v>0</v>
      </c>
      <c r="L146" s="35">
        <v>0</v>
      </c>
      <c r="M146" s="60">
        <v>0</v>
      </c>
      <c r="N146" s="35">
        <f t="shared" si="39"/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</row>
    <row r="147" spans="1:22" ht="15" hidden="1" x14ac:dyDescent="0.25">
      <c r="A147" s="149" t="s">
        <v>5</v>
      </c>
      <c r="B147" s="129" t="s">
        <v>141</v>
      </c>
      <c r="C147" s="35"/>
      <c r="D147" s="35"/>
      <c r="E147" s="129" t="s">
        <v>11</v>
      </c>
      <c r="F147" s="56" t="s">
        <v>33</v>
      </c>
      <c r="G147" s="35">
        <v>882774.4</v>
      </c>
      <c r="H147" s="35" t="e">
        <f t="shared" si="38"/>
        <v>#REF!</v>
      </c>
      <c r="I147" s="35">
        <v>0</v>
      </c>
      <c r="J147" s="35" t="e">
        <f>#REF!+K147+L147+#REF!+#REF!+#REF!</f>
        <v>#REF!</v>
      </c>
      <c r="K147" s="35">
        <v>0</v>
      </c>
      <c r="L147" s="35">
        <v>0</v>
      </c>
      <c r="M147" s="60">
        <v>0</v>
      </c>
      <c r="N147" s="35">
        <f t="shared" si="39"/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ht="15" hidden="1" x14ac:dyDescent="0.25">
      <c r="A148" s="149"/>
      <c r="B148" s="129"/>
      <c r="C148" s="35"/>
      <c r="D148" s="35"/>
      <c r="E148" s="129"/>
      <c r="F148" s="56" t="s">
        <v>34</v>
      </c>
      <c r="G148" s="35"/>
      <c r="H148" s="35" t="e">
        <f t="shared" si="38"/>
        <v>#REF!</v>
      </c>
      <c r="I148" s="35">
        <v>819635.71</v>
      </c>
      <c r="J148" s="35" t="e">
        <f>#REF!+K148+L148+#REF!+#REF!+#REF!</f>
        <v>#REF!</v>
      </c>
      <c r="K148" s="35">
        <v>0</v>
      </c>
      <c r="L148" s="35">
        <v>3887000</v>
      </c>
      <c r="M148" s="60">
        <v>0</v>
      </c>
      <c r="N148" s="35">
        <f t="shared" si="39"/>
        <v>1896300</v>
      </c>
      <c r="O148" s="35">
        <v>824900</v>
      </c>
      <c r="P148" s="35">
        <v>810900</v>
      </c>
      <c r="Q148" s="35">
        <v>260500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ht="28.5" hidden="1" customHeight="1" x14ac:dyDescent="0.25">
      <c r="A149" s="149"/>
      <c r="B149" s="129"/>
      <c r="C149" s="35"/>
      <c r="D149" s="35"/>
      <c r="E149" s="129"/>
      <c r="F149" s="56" t="s">
        <v>96</v>
      </c>
      <c r="G149" s="35"/>
      <c r="H149" s="35" t="e">
        <f t="shared" si="38"/>
        <v>#REF!</v>
      </c>
      <c r="I149" s="35">
        <v>0</v>
      </c>
      <c r="J149" s="35" t="e">
        <f>#REF!+K149+L149+#REF!+#REF!+#REF!</f>
        <v>#REF!</v>
      </c>
      <c r="K149" s="35">
        <v>0</v>
      </c>
      <c r="L149" s="35">
        <v>0</v>
      </c>
      <c r="M149" s="60">
        <v>0</v>
      </c>
      <c r="N149" s="35">
        <f t="shared" si="39"/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ht="21.75" hidden="1" customHeight="1" x14ac:dyDescent="0.25">
      <c r="A150" s="61"/>
      <c r="B150" s="35"/>
      <c r="C150" s="35"/>
      <c r="D150" s="35"/>
      <c r="E150" s="35"/>
      <c r="F150" s="56"/>
      <c r="G150" s="35"/>
      <c r="H150" s="35"/>
      <c r="I150" s="35"/>
      <c r="J150" s="35"/>
      <c r="K150" s="35"/>
      <c r="L150" s="35"/>
      <c r="M150" s="60"/>
      <c r="N150" s="35">
        <f t="shared" si="39"/>
        <v>0</v>
      </c>
      <c r="O150" s="35"/>
      <c r="P150" s="35"/>
      <c r="Q150" s="35"/>
      <c r="R150" s="35"/>
      <c r="S150" s="35"/>
      <c r="T150" s="35"/>
      <c r="U150" s="35"/>
      <c r="V150" s="35"/>
    </row>
    <row r="151" spans="1:22" ht="15" hidden="1" customHeight="1" x14ac:dyDescent="0.25">
      <c r="A151" s="136"/>
      <c r="B151" s="184"/>
      <c r="C151" s="62"/>
      <c r="D151" s="62"/>
      <c r="E151" s="130"/>
      <c r="F151" s="63" t="s">
        <v>33</v>
      </c>
      <c r="G151" s="147">
        <v>94401800</v>
      </c>
      <c r="H151" s="64" t="e">
        <f t="shared" si="38"/>
        <v>#REF!</v>
      </c>
      <c r="I151" s="64" t="e">
        <f>I98+I101+#REF!+#REF!+#REF!+I118+I127+I131+I134+#REF!+#REF!</f>
        <v>#REF!</v>
      </c>
      <c r="J151" s="52" t="e">
        <f>#REF!+K151+L151+#REF!+#REF!+#REF!</f>
        <v>#REF!</v>
      </c>
      <c r="K151" s="64">
        <f>K126+K135</f>
        <v>9040400</v>
      </c>
      <c r="L151" s="64">
        <f>L126+L135</f>
        <v>0</v>
      </c>
      <c r="M151" s="64">
        <f>M126+M135</f>
        <v>0</v>
      </c>
      <c r="N151" s="35">
        <f t="shared" si="39"/>
        <v>0</v>
      </c>
      <c r="O151" s="64">
        <f>O126+O135</f>
        <v>0</v>
      </c>
      <c r="P151" s="64">
        <f>P126+P135</f>
        <v>0</v>
      </c>
      <c r="Q151" s="64">
        <f t="shared" ref="Q151:V151" si="40">Q126+Q135</f>
        <v>0</v>
      </c>
      <c r="R151" s="64">
        <f t="shared" si="40"/>
        <v>0</v>
      </c>
      <c r="S151" s="64">
        <f t="shared" si="40"/>
        <v>0</v>
      </c>
      <c r="T151" s="64">
        <f t="shared" si="40"/>
        <v>0</v>
      </c>
      <c r="U151" s="64">
        <f t="shared" si="40"/>
        <v>0</v>
      </c>
      <c r="V151" s="64">
        <f t="shared" si="40"/>
        <v>0</v>
      </c>
    </row>
    <row r="152" spans="1:22" ht="3.75" hidden="1" customHeight="1" x14ac:dyDescent="0.25">
      <c r="A152" s="138"/>
      <c r="B152" s="185"/>
      <c r="C152" s="62"/>
      <c r="D152" s="62"/>
      <c r="E152" s="132"/>
      <c r="F152" s="65" t="s">
        <v>96</v>
      </c>
      <c r="G152" s="148"/>
      <c r="H152" s="64" t="e">
        <f t="shared" si="38"/>
        <v>#REF!</v>
      </c>
      <c r="I152" s="64" t="e">
        <f>I100+#REF!+#REF!+I117+I126+I129+I133+I136+#REF!+#REF!</f>
        <v>#REF!</v>
      </c>
      <c r="J152" s="52" t="e">
        <f>#REF!+K152+L152+#REF!+#REF!+#REF!</f>
        <v>#REF!</v>
      </c>
      <c r="K152" s="64">
        <f t="shared" ref="K152:V152" si="41">K128+K137</f>
        <v>0</v>
      </c>
      <c r="L152" s="64">
        <f t="shared" si="41"/>
        <v>0</v>
      </c>
      <c r="M152" s="64">
        <f t="shared" si="41"/>
        <v>0</v>
      </c>
      <c r="N152" s="35">
        <f t="shared" si="39"/>
        <v>0</v>
      </c>
      <c r="O152" s="64">
        <f t="shared" si="41"/>
        <v>0</v>
      </c>
      <c r="P152" s="64">
        <f t="shared" si="41"/>
        <v>0</v>
      </c>
      <c r="Q152" s="64">
        <f t="shared" si="41"/>
        <v>0</v>
      </c>
      <c r="R152" s="64">
        <f t="shared" si="41"/>
        <v>0</v>
      </c>
      <c r="S152" s="64">
        <f t="shared" si="41"/>
        <v>0</v>
      </c>
      <c r="T152" s="64">
        <f t="shared" si="41"/>
        <v>0</v>
      </c>
      <c r="U152" s="64">
        <f t="shared" si="41"/>
        <v>0</v>
      </c>
      <c r="V152" s="64">
        <f t="shared" si="41"/>
        <v>0</v>
      </c>
    </row>
    <row r="153" spans="1:22" ht="14.25" customHeight="1" x14ac:dyDescent="0.25">
      <c r="A153" s="136"/>
      <c r="B153" s="220" t="s">
        <v>145</v>
      </c>
      <c r="C153" s="62"/>
      <c r="D153" s="62"/>
      <c r="E153" s="130"/>
      <c r="F153" s="66" t="s">
        <v>1</v>
      </c>
      <c r="G153" s="67"/>
      <c r="H153" s="64"/>
      <c r="I153" s="64"/>
      <c r="J153" s="52"/>
      <c r="K153" s="64"/>
      <c r="L153" s="64"/>
      <c r="M153" s="64"/>
      <c r="N153" s="68">
        <f t="shared" ref="N153" si="42">SUM(N154:N156)</f>
        <v>499905.03</v>
      </c>
      <c r="O153" s="68">
        <f t="shared" ref="O153" si="43">SUM(O154:O156)</f>
        <v>166635.01</v>
      </c>
      <c r="P153" s="68">
        <f t="shared" ref="P153" si="44">SUM(P154:P156)</f>
        <v>166635.01</v>
      </c>
      <c r="Q153" s="68">
        <f t="shared" ref="Q153" si="45">SUM(Q154:Q156)</f>
        <v>166635.01</v>
      </c>
      <c r="R153" s="68">
        <f t="shared" ref="R153" si="46">SUM(R154:R156)</f>
        <v>0</v>
      </c>
      <c r="S153" s="68">
        <f t="shared" ref="S153" si="47">SUM(S154:S156)</f>
        <v>0</v>
      </c>
      <c r="T153" s="68">
        <f t="shared" ref="T153" si="48">SUM(T154:T156)</f>
        <v>0</v>
      </c>
      <c r="U153" s="68">
        <f t="shared" ref="U153" si="49">SUM(U154:U156)</f>
        <v>0</v>
      </c>
      <c r="V153" s="68">
        <f t="shared" ref="V153" si="50">SUM(V154:V156)</f>
        <v>0</v>
      </c>
    </row>
    <row r="154" spans="1:22" ht="28.5" customHeight="1" x14ac:dyDescent="0.25">
      <c r="A154" s="137"/>
      <c r="B154" s="221"/>
      <c r="C154" s="48"/>
      <c r="D154" s="48"/>
      <c r="E154" s="131"/>
      <c r="F154" s="49" t="s">
        <v>33</v>
      </c>
      <c r="G154" s="168" t="e">
        <f>#REF!+#REF!+G77+G108+G118</f>
        <v>#REF!</v>
      </c>
      <c r="H154" s="50" t="e">
        <f>SUM(I154:O154)</f>
        <v>#REF!</v>
      </c>
      <c r="I154" s="51" t="e">
        <f>#REF!+#REF!+I77+I108+I118</f>
        <v>#REF!</v>
      </c>
      <c r="J154" s="52" t="e">
        <f>#REF!+K154+L154+#REF!+#REF!+#REF!</f>
        <v>#REF!</v>
      </c>
      <c r="K154" s="51" t="e">
        <f>#REF!+#REF!+K77+K108+K118+#REF!+#REF!+#REF!</f>
        <v>#REF!</v>
      </c>
      <c r="L154" s="51" t="e">
        <f>#REF!+#REF!+L77+L108+L118+#REF!+#REF!+#REF!</f>
        <v>#REF!</v>
      </c>
      <c r="M154" s="51" t="e">
        <f>#REF!+#REF!+M77+M108+M118+#REF!+#REF!+#REF!</f>
        <v>#REF!</v>
      </c>
      <c r="N154" s="69">
        <f t="shared" si="39"/>
        <v>0</v>
      </c>
      <c r="O154" s="51">
        <f t="shared" ref="O154:V156" si="51">O126</f>
        <v>0</v>
      </c>
      <c r="P154" s="51">
        <f t="shared" si="51"/>
        <v>0</v>
      </c>
      <c r="Q154" s="51">
        <f t="shared" si="51"/>
        <v>0</v>
      </c>
      <c r="R154" s="51">
        <f t="shared" si="51"/>
        <v>0</v>
      </c>
      <c r="S154" s="51">
        <f t="shared" si="51"/>
        <v>0</v>
      </c>
      <c r="T154" s="51">
        <f t="shared" si="51"/>
        <v>0</v>
      </c>
      <c r="U154" s="51">
        <f t="shared" si="51"/>
        <v>0</v>
      </c>
      <c r="V154" s="51">
        <f t="shared" si="51"/>
        <v>0</v>
      </c>
    </row>
    <row r="155" spans="1:22" x14ac:dyDescent="0.25">
      <c r="A155" s="137"/>
      <c r="B155" s="221"/>
      <c r="C155" s="48"/>
      <c r="D155" s="48"/>
      <c r="E155" s="131"/>
      <c r="F155" s="53" t="s">
        <v>34</v>
      </c>
      <c r="G155" s="168"/>
      <c r="H155" s="50" t="e">
        <f>SUM(I155:O155)</f>
        <v>#REF!</v>
      </c>
      <c r="I155" s="51" t="e">
        <f>#REF!+#REF!+I79+I109+I124</f>
        <v>#REF!</v>
      </c>
      <c r="J155" s="52" t="e">
        <f>#REF!+K155+L155+#REF!+#REF!+#REF!</f>
        <v>#REF!</v>
      </c>
      <c r="K155" s="51" t="e">
        <f>#REF!+#REF!+K79+K109+K124+#REF!+#REF!+#REF!</f>
        <v>#REF!</v>
      </c>
      <c r="L155" s="51" t="e">
        <f>#REF!+#REF!+L79+L109+L124+#REF!+#REF!+#REF!</f>
        <v>#REF!</v>
      </c>
      <c r="M155" s="51" t="e">
        <f>#REF!+#REF!+M79+M109+M124+#REF!+#REF!+#REF!+#REF!</f>
        <v>#REF!</v>
      </c>
      <c r="N155" s="64">
        <f t="shared" si="39"/>
        <v>499905.03</v>
      </c>
      <c r="O155" s="51">
        <f t="shared" si="51"/>
        <v>166635.01</v>
      </c>
      <c r="P155" s="51">
        <f t="shared" si="51"/>
        <v>166635.01</v>
      </c>
      <c r="Q155" s="51">
        <f t="shared" si="51"/>
        <v>166635.01</v>
      </c>
      <c r="R155" s="51">
        <f t="shared" si="51"/>
        <v>0</v>
      </c>
      <c r="S155" s="51">
        <f t="shared" si="51"/>
        <v>0</v>
      </c>
      <c r="T155" s="51">
        <f t="shared" si="51"/>
        <v>0</v>
      </c>
      <c r="U155" s="51">
        <f t="shared" si="51"/>
        <v>0</v>
      </c>
      <c r="V155" s="51">
        <f t="shared" si="51"/>
        <v>0</v>
      </c>
    </row>
    <row r="156" spans="1:22" ht="26.4" x14ac:dyDescent="0.25">
      <c r="A156" s="138"/>
      <c r="B156" s="222"/>
      <c r="C156" s="48"/>
      <c r="D156" s="48"/>
      <c r="E156" s="132"/>
      <c r="F156" s="53" t="s">
        <v>35</v>
      </c>
      <c r="G156" s="168"/>
      <c r="H156" s="50" t="e">
        <f>SUM(I156:O156)</f>
        <v>#REF!</v>
      </c>
      <c r="I156" s="51" t="e">
        <f>#REF!+#REF!+I80+I110+I126</f>
        <v>#REF!</v>
      </c>
      <c r="J156" s="52" t="e">
        <f>#REF!+K156+L156+#REF!+#REF!+#REF!</f>
        <v>#REF!</v>
      </c>
      <c r="K156" s="51" t="e">
        <f>#REF!+#REF!+K80+K110+K126+#REF!+#REF!+#REF!</f>
        <v>#REF!</v>
      </c>
      <c r="L156" s="51" t="e">
        <f>#REF!+#REF!+L80+L110+L126+#REF!+#REF!+#REF!</f>
        <v>#REF!</v>
      </c>
      <c r="M156" s="51" t="e">
        <f>#REF!+#REF!+M80+M110+M126+#REF!+#REF!+#REF!+#REF!</f>
        <v>#REF!</v>
      </c>
      <c r="N156" s="69">
        <f t="shared" si="39"/>
        <v>0</v>
      </c>
      <c r="O156" s="51">
        <f t="shared" si="51"/>
        <v>0</v>
      </c>
      <c r="P156" s="51">
        <f t="shared" si="51"/>
        <v>0</v>
      </c>
      <c r="Q156" s="51">
        <f t="shared" si="51"/>
        <v>0</v>
      </c>
      <c r="R156" s="51">
        <f t="shared" si="51"/>
        <v>0</v>
      </c>
      <c r="S156" s="51">
        <f t="shared" si="51"/>
        <v>0</v>
      </c>
      <c r="T156" s="51">
        <f t="shared" si="51"/>
        <v>0</v>
      </c>
      <c r="U156" s="51">
        <f t="shared" si="51"/>
        <v>0</v>
      </c>
      <c r="V156" s="51">
        <f t="shared" si="51"/>
        <v>0</v>
      </c>
    </row>
    <row r="157" spans="1:22" x14ac:dyDescent="0.25">
      <c r="A157" s="149"/>
      <c r="B157" s="172" t="s">
        <v>156</v>
      </c>
      <c r="C157" s="24"/>
      <c r="D157" s="24"/>
      <c r="E157" s="217"/>
      <c r="F157" s="70" t="s">
        <v>1</v>
      </c>
      <c r="G157" s="30"/>
      <c r="H157" s="30"/>
      <c r="I157" s="45"/>
      <c r="J157" s="28"/>
      <c r="K157" s="45"/>
      <c r="L157" s="45"/>
      <c r="M157" s="45"/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ht="26.4" x14ac:dyDescent="0.25">
      <c r="A158" s="149"/>
      <c r="B158" s="173"/>
      <c r="C158" s="24"/>
      <c r="D158" s="24"/>
      <c r="E158" s="218"/>
      <c r="F158" s="70" t="s">
        <v>2</v>
      </c>
      <c r="G158" s="30"/>
      <c r="H158" s="30"/>
      <c r="I158" s="45"/>
      <c r="J158" s="28"/>
      <c r="K158" s="45"/>
      <c r="L158" s="45"/>
      <c r="M158" s="45"/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</row>
    <row r="159" spans="1:22" ht="26.4" x14ac:dyDescent="0.25">
      <c r="A159" s="149"/>
      <c r="B159" s="173"/>
      <c r="C159" s="24"/>
      <c r="D159" s="24"/>
      <c r="E159" s="218"/>
      <c r="F159" s="70" t="s">
        <v>157</v>
      </c>
      <c r="G159" s="30"/>
      <c r="H159" s="30"/>
      <c r="I159" s="45"/>
      <c r="J159" s="28"/>
      <c r="K159" s="45"/>
      <c r="L159" s="45"/>
      <c r="M159" s="45"/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</row>
    <row r="160" spans="1:22" ht="26.4" x14ac:dyDescent="0.25">
      <c r="A160" s="149"/>
      <c r="B160" s="173"/>
      <c r="C160" s="24"/>
      <c r="D160" s="24"/>
      <c r="E160" s="218"/>
      <c r="F160" s="70" t="s">
        <v>3</v>
      </c>
      <c r="G160" s="30"/>
      <c r="H160" s="30"/>
      <c r="I160" s="45"/>
      <c r="J160" s="28"/>
      <c r="K160" s="45"/>
      <c r="L160" s="45"/>
      <c r="M160" s="45"/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</row>
    <row r="161" spans="1:22" ht="38.25" customHeight="1" x14ac:dyDescent="0.25">
      <c r="A161" s="149"/>
      <c r="B161" s="174"/>
      <c r="C161" s="24"/>
      <c r="D161" s="24"/>
      <c r="E161" s="219"/>
      <c r="F161" s="70" t="s">
        <v>158</v>
      </c>
      <c r="G161" s="30"/>
      <c r="H161" s="30"/>
      <c r="I161" s="45"/>
      <c r="J161" s="28"/>
      <c r="K161" s="45"/>
      <c r="L161" s="45"/>
      <c r="M161" s="45"/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</row>
    <row r="162" spans="1:22" x14ac:dyDescent="0.25">
      <c r="A162" s="186" t="s">
        <v>143</v>
      </c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8"/>
    </row>
    <row r="163" spans="1:22" ht="24" customHeight="1" x14ac:dyDescent="0.25">
      <c r="A163" s="189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1"/>
    </row>
    <row r="164" spans="1:22" ht="24" customHeight="1" x14ac:dyDescent="0.25">
      <c r="A164" s="149" t="s">
        <v>6</v>
      </c>
      <c r="B164" s="139" t="s">
        <v>144</v>
      </c>
      <c r="C164" s="71"/>
      <c r="D164" s="71"/>
      <c r="E164" s="129" t="s">
        <v>11</v>
      </c>
      <c r="F164" s="72" t="s">
        <v>1</v>
      </c>
      <c r="G164" s="73"/>
      <c r="H164" s="73"/>
      <c r="I164" s="73"/>
      <c r="J164" s="73"/>
      <c r="K164" s="73"/>
      <c r="L164" s="73"/>
      <c r="M164" s="73"/>
      <c r="N164" s="74">
        <f t="shared" ref="N164" si="52">SUM(N165:N167)</f>
        <v>35008795.649999999</v>
      </c>
      <c r="O164" s="74">
        <f t="shared" ref="O164" si="53">SUM(O165:O167)</f>
        <v>17922633.359999999</v>
      </c>
      <c r="P164" s="74">
        <f t="shared" ref="P164" si="54">SUM(P165:P167)</f>
        <v>8592636.6999999993</v>
      </c>
      <c r="Q164" s="74">
        <f t="shared" ref="Q164" si="55">SUM(Q165:Q167)</f>
        <v>8493525.5899999999</v>
      </c>
      <c r="R164" s="74">
        <f t="shared" ref="R164" si="56">SUM(R165:R167)</f>
        <v>0</v>
      </c>
      <c r="S164" s="74">
        <f t="shared" ref="S164" si="57">SUM(S165:S167)</f>
        <v>0</v>
      </c>
      <c r="T164" s="74">
        <f t="shared" ref="T164" si="58">SUM(T165:T167)</f>
        <v>0</v>
      </c>
      <c r="U164" s="74">
        <f t="shared" ref="U164" si="59">SUM(U165:U167)</f>
        <v>0</v>
      </c>
      <c r="V164" s="74">
        <f t="shared" ref="V164" si="60">SUM(V165:V167)</f>
        <v>0</v>
      </c>
    </row>
    <row r="165" spans="1:22" ht="31.5" customHeight="1" x14ac:dyDescent="0.25">
      <c r="A165" s="149"/>
      <c r="B165" s="140"/>
      <c r="C165" s="57"/>
      <c r="D165" s="57"/>
      <c r="E165" s="129"/>
      <c r="F165" s="56" t="s">
        <v>33</v>
      </c>
      <c r="G165" s="35">
        <v>882774.4</v>
      </c>
      <c r="H165" s="35" t="e">
        <f t="shared" ref="H165:H167" si="61">SUM(I165:O165)</f>
        <v>#REF!</v>
      </c>
      <c r="I165" s="35">
        <v>0</v>
      </c>
      <c r="J165" s="35" t="e">
        <f>#REF!+K165+L165+#REF!+#REF!+#REF!</f>
        <v>#REF!</v>
      </c>
      <c r="K165" s="35">
        <v>0</v>
      </c>
      <c r="L165" s="35">
        <v>0</v>
      </c>
      <c r="M165" s="35">
        <v>0</v>
      </c>
      <c r="N165" s="35">
        <f>SUM(O165:V165)</f>
        <v>13650700</v>
      </c>
      <c r="O165" s="35">
        <f>4534000+398900</f>
        <v>4932900</v>
      </c>
      <c r="P165" s="35">
        <v>4403500</v>
      </c>
      <c r="Q165" s="35">
        <v>4314300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149"/>
      <c r="B166" s="140"/>
      <c r="C166" s="57"/>
      <c r="D166" s="57"/>
      <c r="E166" s="129"/>
      <c r="F166" s="56" t="s">
        <v>34</v>
      </c>
      <c r="G166" s="35"/>
      <c r="H166" s="35" t="e">
        <f t="shared" si="61"/>
        <v>#REF!</v>
      </c>
      <c r="I166" s="35">
        <v>819635.71</v>
      </c>
      <c r="J166" s="35" t="e">
        <f>#REF!+K166+L166+#REF!+#REF!+#REF!</f>
        <v>#REF!</v>
      </c>
      <c r="K166" s="35">
        <v>0</v>
      </c>
      <c r="L166" s="35">
        <v>3887000</v>
      </c>
      <c r="M166" s="35">
        <v>0</v>
      </c>
      <c r="N166" s="35">
        <f t="shared" ref="N166:N171" si="62">SUM(O166:V166)</f>
        <v>21358095.649999999</v>
      </c>
      <c r="O166" s="35">
        <f>503777.78+3699858.92+4667363.3+5000000-881266.64</f>
        <v>12989733.359999999</v>
      </c>
      <c r="P166" s="35">
        <v>4189136.7</v>
      </c>
      <c r="Q166" s="35">
        <v>4179225.59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</row>
    <row r="167" spans="1:22" ht="26.4" x14ac:dyDescent="0.25">
      <c r="A167" s="149"/>
      <c r="B167" s="141"/>
      <c r="C167" s="57"/>
      <c r="D167" s="57"/>
      <c r="E167" s="129"/>
      <c r="F167" s="56" t="s">
        <v>96</v>
      </c>
      <c r="G167" s="35"/>
      <c r="H167" s="35" t="e">
        <f t="shared" si="61"/>
        <v>#REF!</v>
      </c>
      <c r="I167" s="35">
        <v>0</v>
      </c>
      <c r="J167" s="35" t="e">
        <f>#REF!+K167+L167+#REF!+#REF!+#REF!</f>
        <v>#REF!</v>
      </c>
      <c r="K167" s="35">
        <v>0</v>
      </c>
      <c r="L167" s="35">
        <v>0</v>
      </c>
      <c r="M167" s="35">
        <v>0</v>
      </c>
      <c r="N167" s="35">
        <f t="shared" si="62"/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136"/>
      <c r="B168" s="220" t="s">
        <v>128</v>
      </c>
      <c r="C168" s="57"/>
      <c r="D168" s="57"/>
      <c r="E168" s="130"/>
      <c r="F168" s="75" t="s">
        <v>1</v>
      </c>
      <c r="G168" s="64"/>
      <c r="H168" s="64"/>
      <c r="I168" s="64"/>
      <c r="J168" s="64"/>
      <c r="K168" s="64"/>
      <c r="L168" s="64"/>
      <c r="M168" s="64"/>
      <c r="N168" s="76">
        <f t="shared" ref="N168" si="63">SUM(N169:N171)</f>
        <v>35008795.649999999</v>
      </c>
      <c r="O168" s="76">
        <f t="shared" ref="O168" si="64">SUM(O169:O171)</f>
        <v>17922633.359999999</v>
      </c>
      <c r="P168" s="76">
        <f t="shared" ref="P168" si="65">SUM(P169:P171)</f>
        <v>8592636.6999999993</v>
      </c>
      <c r="Q168" s="76">
        <f t="shared" ref="Q168" si="66">SUM(Q169:Q171)</f>
        <v>8493525.5899999999</v>
      </c>
      <c r="R168" s="76">
        <f t="shared" ref="R168" si="67">SUM(R169:R171)</f>
        <v>0</v>
      </c>
      <c r="S168" s="76">
        <f t="shared" ref="S168" si="68">SUM(S169:S171)</f>
        <v>0</v>
      </c>
      <c r="T168" s="76">
        <f t="shared" ref="T168" si="69">SUM(T169:T171)</f>
        <v>0</v>
      </c>
      <c r="U168" s="76">
        <f t="shared" ref="U168" si="70">SUM(U169:U171)</f>
        <v>0</v>
      </c>
      <c r="V168" s="76">
        <f t="shared" ref="V168" si="71">SUM(V169:V171)</f>
        <v>0</v>
      </c>
    </row>
    <row r="169" spans="1:22" ht="26.4" x14ac:dyDescent="0.25">
      <c r="A169" s="137"/>
      <c r="B169" s="221"/>
      <c r="C169" s="77"/>
      <c r="D169" s="77"/>
      <c r="E169" s="131"/>
      <c r="F169" s="49" t="s">
        <v>33</v>
      </c>
      <c r="G169" s="168" t="e">
        <f>#REF!+#REF!+#REF!+G126+G132</f>
        <v>#REF!</v>
      </c>
      <c r="H169" s="50" t="e">
        <f>SUM(I169:O169)</f>
        <v>#REF!</v>
      </c>
      <c r="I169" s="78" t="e">
        <f>#REF!+#REF!+#REF!+I126+I132</f>
        <v>#REF!</v>
      </c>
      <c r="J169" s="52" t="e">
        <f>#REF!+K169+L169+#REF!+#REF!+#REF!</f>
        <v>#REF!</v>
      </c>
      <c r="K169" s="78" t="e">
        <f>#REF!+#REF!+#REF!+K126+K132+#REF!+#REF!+#REF!</f>
        <v>#REF!</v>
      </c>
      <c r="L169" s="78" t="e">
        <f>#REF!+#REF!+#REF!+L126+L132+#REF!+#REF!+#REF!</f>
        <v>#REF!</v>
      </c>
      <c r="M169" s="78" t="e">
        <f>#REF!+#REF!+#REF!+M126+M132+#REF!+#REF!+#REF!</f>
        <v>#REF!</v>
      </c>
      <c r="N169" s="64">
        <f t="shared" si="62"/>
        <v>13650700</v>
      </c>
      <c r="O169" s="51">
        <f>O165</f>
        <v>4932900</v>
      </c>
      <c r="P169" s="51">
        <f t="shared" ref="P169:V169" si="72">P165</f>
        <v>4403500</v>
      </c>
      <c r="Q169" s="51">
        <f t="shared" si="72"/>
        <v>4314300</v>
      </c>
      <c r="R169" s="51">
        <f t="shared" si="72"/>
        <v>0</v>
      </c>
      <c r="S169" s="51">
        <f t="shared" si="72"/>
        <v>0</v>
      </c>
      <c r="T169" s="51">
        <f t="shared" si="72"/>
        <v>0</v>
      </c>
      <c r="U169" s="51">
        <f t="shared" si="72"/>
        <v>0</v>
      </c>
      <c r="V169" s="51">
        <f t="shared" si="72"/>
        <v>0</v>
      </c>
    </row>
    <row r="170" spans="1:22" x14ac:dyDescent="0.25">
      <c r="A170" s="137"/>
      <c r="B170" s="221"/>
      <c r="C170" s="77"/>
      <c r="D170" s="77"/>
      <c r="E170" s="131"/>
      <c r="F170" s="53" t="s">
        <v>34</v>
      </c>
      <c r="G170" s="168"/>
      <c r="H170" s="50" t="e">
        <f>SUM(I170:O170)</f>
        <v>#REF!</v>
      </c>
      <c r="I170" s="78" t="e">
        <f>#REF!+#REF!+#REF!+I127+I133</f>
        <v>#REF!</v>
      </c>
      <c r="J170" s="52" t="e">
        <f>#REF!+K170+L170+#REF!+#REF!+#REF!</f>
        <v>#REF!</v>
      </c>
      <c r="K170" s="78" t="e">
        <f>#REF!+#REF!+#REF!+K127+K133+#REF!+#REF!+#REF!</f>
        <v>#REF!</v>
      </c>
      <c r="L170" s="78" t="e">
        <f>#REF!+#REF!+#REF!+L127+L133+#REF!+#REF!+#REF!</f>
        <v>#REF!</v>
      </c>
      <c r="M170" s="78" t="e">
        <f>#REF!+#REF!+#REF!+M127+M133+#REF!+#REF!+#REF!+#REF!</f>
        <v>#REF!</v>
      </c>
      <c r="N170" s="64">
        <f t="shared" si="62"/>
        <v>21358095.649999999</v>
      </c>
      <c r="O170" s="51">
        <f>O166</f>
        <v>12989733.359999999</v>
      </c>
      <c r="P170" s="51">
        <f t="shared" ref="P170:V171" si="73">P166</f>
        <v>4189136.7</v>
      </c>
      <c r="Q170" s="51">
        <f t="shared" si="73"/>
        <v>4179225.59</v>
      </c>
      <c r="R170" s="51">
        <f t="shared" si="73"/>
        <v>0</v>
      </c>
      <c r="S170" s="51">
        <f t="shared" si="73"/>
        <v>0</v>
      </c>
      <c r="T170" s="51">
        <f t="shared" si="73"/>
        <v>0</v>
      </c>
      <c r="U170" s="51">
        <f t="shared" si="73"/>
        <v>0</v>
      </c>
      <c r="V170" s="51">
        <f t="shared" si="73"/>
        <v>0</v>
      </c>
    </row>
    <row r="171" spans="1:22" ht="26.4" x14ac:dyDescent="0.25">
      <c r="A171" s="138"/>
      <c r="B171" s="222"/>
      <c r="C171" s="77"/>
      <c r="D171" s="77"/>
      <c r="E171" s="132"/>
      <c r="F171" s="53" t="s">
        <v>35</v>
      </c>
      <c r="G171" s="168"/>
      <c r="H171" s="50" t="e">
        <f>SUM(I171:O171)</f>
        <v>#REF!</v>
      </c>
      <c r="I171" s="78" t="e">
        <f>#REF!+#REF!+I85+I128+I134</f>
        <v>#REF!</v>
      </c>
      <c r="J171" s="52" t="e">
        <f>#REF!+K171+L171+#REF!+#REF!+#REF!</f>
        <v>#REF!</v>
      </c>
      <c r="K171" s="78" t="e">
        <f>#REF!+#REF!+K85+K128+K134+#REF!+#REF!+#REF!</f>
        <v>#REF!</v>
      </c>
      <c r="L171" s="78" t="e">
        <f>#REF!+#REF!+L85+L128+L134+#REF!+#REF!+#REF!</f>
        <v>#REF!</v>
      </c>
      <c r="M171" s="78" t="e">
        <f>#REF!+#REF!+M85+M128+M134+#REF!+#REF!+#REF!+#REF!</f>
        <v>#REF!</v>
      </c>
      <c r="N171" s="64">
        <f t="shared" si="62"/>
        <v>0</v>
      </c>
      <c r="O171" s="51">
        <f>O167</f>
        <v>0</v>
      </c>
      <c r="P171" s="51">
        <f t="shared" si="73"/>
        <v>0</v>
      </c>
      <c r="Q171" s="51">
        <f t="shared" si="73"/>
        <v>0</v>
      </c>
      <c r="R171" s="51">
        <f t="shared" si="73"/>
        <v>0</v>
      </c>
      <c r="S171" s="51">
        <f t="shared" si="73"/>
        <v>0</v>
      </c>
      <c r="T171" s="51">
        <f t="shared" si="73"/>
        <v>0</v>
      </c>
      <c r="U171" s="51">
        <f t="shared" si="73"/>
        <v>0</v>
      </c>
      <c r="V171" s="51">
        <f t="shared" si="73"/>
        <v>0</v>
      </c>
    </row>
    <row r="172" spans="1:22" x14ac:dyDescent="0.25">
      <c r="A172" s="142"/>
      <c r="B172" s="172" t="s">
        <v>156</v>
      </c>
      <c r="C172" s="79"/>
      <c r="D172" s="79"/>
      <c r="E172" s="217"/>
      <c r="F172" s="70" t="s">
        <v>1</v>
      </c>
      <c r="G172" s="30"/>
      <c r="H172" s="30"/>
      <c r="I172" s="80"/>
      <c r="J172" s="28"/>
      <c r="K172" s="80"/>
      <c r="L172" s="80"/>
      <c r="M172" s="80"/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ht="26.4" x14ac:dyDescent="0.25">
      <c r="A173" s="143"/>
      <c r="B173" s="173"/>
      <c r="C173" s="79"/>
      <c r="D173" s="79"/>
      <c r="E173" s="218"/>
      <c r="F173" s="70" t="s">
        <v>2</v>
      </c>
      <c r="G173" s="30"/>
      <c r="H173" s="30"/>
      <c r="I173" s="80"/>
      <c r="J173" s="28"/>
      <c r="K173" s="80"/>
      <c r="L173" s="80"/>
      <c r="M173" s="80"/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ht="26.4" x14ac:dyDescent="0.25">
      <c r="A174" s="143"/>
      <c r="B174" s="173"/>
      <c r="C174" s="79"/>
      <c r="D174" s="79"/>
      <c r="E174" s="218"/>
      <c r="F174" s="70" t="s">
        <v>157</v>
      </c>
      <c r="G174" s="30"/>
      <c r="H174" s="30"/>
      <c r="I174" s="80"/>
      <c r="J174" s="28"/>
      <c r="K174" s="80"/>
      <c r="L174" s="80"/>
      <c r="M174" s="80"/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ht="26.4" x14ac:dyDescent="0.25">
      <c r="A175" s="143"/>
      <c r="B175" s="173"/>
      <c r="C175" s="79"/>
      <c r="D175" s="79"/>
      <c r="E175" s="218"/>
      <c r="F175" s="70" t="s">
        <v>3</v>
      </c>
      <c r="G175" s="30"/>
      <c r="H175" s="30"/>
      <c r="I175" s="80"/>
      <c r="J175" s="28"/>
      <c r="K175" s="80"/>
      <c r="L175" s="80"/>
      <c r="M175" s="80"/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ht="27" customHeight="1" x14ac:dyDescent="0.25">
      <c r="A176" s="144"/>
      <c r="B176" s="174"/>
      <c r="C176" s="79"/>
      <c r="D176" s="79"/>
      <c r="E176" s="219"/>
      <c r="F176" s="70" t="s">
        <v>158</v>
      </c>
      <c r="G176" s="30"/>
      <c r="H176" s="30"/>
      <c r="I176" s="80"/>
      <c r="J176" s="28"/>
      <c r="K176" s="80"/>
      <c r="L176" s="80"/>
      <c r="M176" s="80"/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ht="18" customHeight="1" x14ac:dyDescent="0.25">
      <c r="A177" s="156" t="s">
        <v>146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</row>
    <row r="178" spans="1:22" ht="3.75" hidden="1" customHeight="1" x14ac:dyDescent="0.25">
      <c r="A178" s="151" t="s">
        <v>8</v>
      </c>
      <c r="B178" s="127" t="s">
        <v>104</v>
      </c>
      <c r="C178" s="81" t="s">
        <v>81</v>
      </c>
      <c r="D178" s="81">
        <v>38</v>
      </c>
      <c r="E178" s="152" t="s">
        <v>11</v>
      </c>
      <c r="F178" s="82" t="s">
        <v>33</v>
      </c>
      <c r="G178" s="129">
        <v>3200000</v>
      </c>
      <c r="H178" s="59" t="e">
        <f t="shared" ref="H178:H198" si="74">SUM(I178:O178)</f>
        <v>#REF!</v>
      </c>
      <c r="I178" s="59">
        <v>0</v>
      </c>
      <c r="J178" s="27" t="e">
        <f>#REF!+K178+L178+#REF!+#REF!+#REF!</f>
        <v>#REF!</v>
      </c>
      <c r="K178" s="35">
        <v>0</v>
      </c>
      <c r="L178" s="35">
        <v>0</v>
      </c>
      <c r="M178" s="35"/>
      <c r="N178" s="35"/>
      <c r="O178" s="35"/>
      <c r="P178" s="35"/>
      <c r="Q178" s="81"/>
      <c r="R178" s="83"/>
      <c r="S178" s="83"/>
      <c r="T178" s="83"/>
      <c r="U178" s="83"/>
      <c r="V178" s="83"/>
    </row>
    <row r="179" spans="1:22" ht="15" hidden="1" x14ac:dyDescent="0.25">
      <c r="A179" s="151"/>
      <c r="B179" s="127"/>
      <c r="C179" s="81"/>
      <c r="D179" s="81"/>
      <c r="E179" s="152"/>
      <c r="F179" s="84" t="s">
        <v>34</v>
      </c>
      <c r="G179" s="129"/>
      <c r="H179" s="59" t="e">
        <f t="shared" si="74"/>
        <v>#REF!</v>
      </c>
      <c r="I179" s="59">
        <v>0</v>
      </c>
      <c r="J179" s="27" t="e">
        <f>#REF!+K179+L179+#REF!+#REF!+#REF!</f>
        <v>#REF!</v>
      </c>
      <c r="K179" s="35">
        <v>0</v>
      </c>
      <c r="L179" s="35">
        <v>0</v>
      </c>
      <c r="M179" s="35"/>
      <c r="N179" s="35"/>
      <c r="O179" s="35"/>
      <c r="P179" s="35"/>
      <c r="Q179" s="81"/>
      <c r="R179" s="83"/>
      <c r="S179" s="83"/>
      <c r="T179" s="83"/>
      <c r="U179" s="83"/>
      <c r="V179" s="83"/>
    </row>
    <row r="180" spans="1:22" ht="25.5" hidden="1" x14ac:dyDescent="0.25">
      <c r="A180" s="151"/>
      <c r="B180" s="127"/>
      <c r="C180" s="81"/>
      <c r="D180" s="81"/>
      <c r="E180" s="152"/>
      <c r="F180" s="84" t="s">
        <v>96</v>
      </c>
      <c r="G180" s="129"/>
      <c r="H180" s="59" t="e">
        <f t="shared" si="74"/>
        <v>#REF!</v>
      </c>
      <c r="I180" s="59">
        <v>0</v>
      </c>
      <c r="J180" s="27" t="e">
        <f>#REF!+K180+L180+#REF!+#REF!+#REF!</f>
        <v>#REF!</v>
      </c>
      <c r="K180" s="35">
        <v>0</v>
      </c>
      <c r="L180" s="35">
        <v>1200000</v>
      </c>
      <c r="M180" s="35"/>
      <c r="N180" s="35"/>
      <c r="O180" s="35"/>
      <c r="P180" s="35"/>
      <c r="Q180" s="81"/>
      <c r="R180" s="83"/>
      <c r="S180" s="83"/>
      <c r="T180" s="83"/>
      <c r="U180" s="83"/>
      <c r="V180" s="83"/>
    </row>
    <row r="181" spans="1:22" ht="15" hidden="1" x14ac:dyDescent="0.25">
      <c r="A181" s="151">
        <v>1</v>
      </c>
      <c r="B181" s="127" t="s">
        <v>105</v>
      </c>
      <c r="C181" s="81" t="s">
        <v>81</v>
      </c>
      <c r="D181" s="81">
        <v>38</v>
      </c>
      <c r="E181" s="152" t="s">
        <v>11</v>
      </c>
      <c r="F181" s="82" t="s">
        <v>33</v>
      </c>
      <c r="G181" s="129">
        <v>3200000</v>
      </c>
      <c r="H181" s="59" t="e">
        <f t="shared" si="74"/>
        <v>#REF!</v>
      </c>
      <c r="I181" s="59">
        <v>0</v>
      </c>
      <c r="J181" s="27" t="e">
        <f>#REF!+K181+L181+#REF!+#REF!+#REF!</f>
        <v>#REF!</v>
      </c>
      <c r="K181" s="35">
        <v>0</v>
      </c>
      <c r="L181" s="35">
        <v>0</v>
      </c>
      <c r="M181" s="35"/>
      <c r="N181" s="35"/>
      <c r="O181" s="35"/>
      <c r="P181" s="35"/>
      <c r="Q181" s="81"/>
      <c r="R181" s="83"/>
      <c r="S181" s="83"/>
      <c r="T181" s="83"/>
      <c r="U181" s="83"/>
      <c r="V181" s="83"/>
    </row>
    <row r="182" spans="1:22" ht="15" hidden="1" x14ac:dyDescent="0.25">
      <c r="A182" s="151"/>
      <c r="B182" s="127"/>
      <c r="C182" s="81"/>
      <c r="D182" s="81"/>
      <c r="E182" s="152"/>
      <c r="F182" s="84" t="s">
        <v>34</v>
      </c>
      <c r="G182" s="129"/>
      <c r="H182" s="59" t="e">
        <f t="shared" si="74"/>
        <v>#REF!</v>
      </c>
      <c r="I182" s="59">
        <v>0</v>
      </c>
      <c r="J182" s="27" t="e">
        <f>#REF!+K182+L182+#REF!+#REF!+#REF!</f>
        <v>#REF!</v>
      </c>
      <c r="K182" s="35">
        <v>0</v>
      </c>
      <c r="L182" s="35">
        <v>0</v>
      </c>
      <c r="M182" s="35"/>
      <c r="N182" s="35"/>
      <c r="O182" s="35"/>
      <c r="P182" s="35"/>
      <c r="Q182" s="81"/>
      <c r="R182" s="83"/>
      <c r="S182" s="83"/>
      <c r="T182" s="83"/>
      <c r="U182" s="83"/>
      <c r="V182" s="83"/>
    </row>
    <row r="183" spans="1:22" ht="25.5" hidden="1" x14ac:dyDescent="0.25">
      <c r="A183" s="151"/>
      <c r="B183" s="127"/>
      <c r="C183" s="81"/>
      <c r="D183" s="81"/>
      <c r="E183" s="152"/>
      <c r="F183" s="84" t="s">
        <v>96</v>
      </c>
      <c r="G183" s="129"/>
      <c r="H183" s="59" t="e">
        <f t="shared" si="74"/>
        <v>#REF!</v>
      </c>
      <c r="I183" s="59">
        <v>0</v>
      </c>
      <c r="J183" s="27" t="e">
        <f>#REF!+K183+L183+#REF!+#REF!+#REF!</f>
        <v>#REF!</v>
      </c>
      <c r="K183" s="35">
        <v>0</v>
      </c>
      <c r="L183" s="35">
        <f>400000+800000</f>
        <v>1200000</v>
      </c>
      <c r="M183" s="35"/>
      <c r="N183" s="35"/>
      <c r="O183" s="35"/>
      <c r="P183" s="35"/>
      <c r="Q183" s="81"/>
      <c r="R183" s="83"/>
      <c r="S183" s="83"/>
      <c r="T183" s="83"/>
      <c r="U183" s="83"/>
      <c r="V183" s="83"/>
    </row>
    <row r="184" spans="1:22" ht="15" hidden="1" x14ac:dyDescent="0.25">
      <c r="A184" s="151" t="s">
        <v>97</v>
      </c>
      <c r="B184" s="127" t="s">
        <v>106</v>
      </c>
      <c r="C184" s="81" t="s">
        <v>81</v>
      </c>
      <c r="D184" s="81">
        <v>38</v>
      </c>
      <c r="E184" s="152" t="s">
        <v>11</v>
      </c>
      <c r="F184" s="82" t="s">
        <v>33</v>
      </c>
      <c r="G184" s="129">
        <v>475000</v>
      </c>
      <c r="H184" s="59" t="e">
        <f t="shared" si="74"/>
        <v>#REF!</v>
      </c>
      <c r="I184" s="59">
        <v>349600</v>
      </c>
      <c r="J184" s="27" t="e">
        <f>#REF!+K184+L184+#REF!+#REF!+#REF!</f>
        <v>#REF!</v>
      </c>
      <c r="K184" s="35">
        <v>0</v>
      </c>
      <c r="L184" s="35">
        <v>0</v>
      </c>
      <c r="M184" s="35"/>
      <c r="N184" s="35"/>
      <c r="O184" s="35"/>
      <c r="P184" s="35"/>
      <c r="Q184" s="81"/>
      <c r="R184" s="83"/>
      <c r="S184" s="83"/>
      <c r="T184" s="83"/>
      <c r="U184" s="83"/>
      <c r="V184" s="83"/>
    </row>
    <row r="185" spans="1:22" ht="15" hidden="1" x14ac:dyDescent="0.25">
      <c r="A185" s="151"/>
      <c r="B185" s="127"/>
      <c r="C185" s="81"/>
      <c r="D185" s="81"/>
      <c r="E185" s="152"/>
      <c r="F185" s="84" t="s">
        <v>34</v>
      </c>
      <c r="G185" s="129"/>
      <c r="H185" s="59" t="e">
        <f t="shared" si="74"/>
        <v>#REF!</v>
      </c>
      <c r="I185" s="59">
        <v>0</v>
      </c>
      <c r="J185" s="27" t="e">
        <f>#REF!+K185+L185+#REF!+#REF!+#REF!</f>
        <v>#REF!</v>
      </c>
      <c r="K185" s="35">
        <v>0</v>
      </c>
      <c r="L185" s="35">
        <v>0</v>
      </c>
      <c r="M185" s="35"/>
      <c r="N185" s="35"/>
      <c r="O185" s="35"/>
      <c r="P185" s="35"/>
      <c r="Q185" s="81"/>
      <c r="R185" s="83"/>
      <c r="S185" s="83"/>
      <c r="T185" s="83"/>
      <c r="U185" s="83"/>
      <c r="V185" s="83"/>
    </row>
    <row r="186" spans="1:22" ht="25.5" hidden="1" x14ac:dyDescent="0.25">
      <c r="A186" s="151"/>
      <c r="B186" s="127"/>
      <c r="C186" s="81"/>
      <c r="D186" s="81"/>
      <c r="E186" s="152"/>
      <c r="F186" s="84" t="s">
        <v>96</v>
      </c>
      <c r="G186" s="129"/>
      <c r="H186" s="59" t="e">
        <f t="shared" si="74"/>
        <v>#REF!</v>
      </c>
      <c r="I186" s="59">
        <v>0</v>
      </c>
      <c r="J186" s="27" t="e">
        <f>#REF!+K186+L186+#REF!+#REF!+#REF!</f>
        <v>#REF!</v>
      </c>
      <c r="K186" s="35">
        <v>0</v>
      </c>
      <c r="L186" s="35">
        <v>0</v>
      </c>
      <c r="M186" s="35"/>
      <c r="N186" s="35"/>
      <c r="O186" s="35"/>
      <c r="P186" s="35"/>
      <c r="Q186" s="81"/>
      <c r="R186" s="83"/>
      <c r="S186" s="83"/>
      <c r="T186" s="83"/>
      <c r="U186" s="83"/>
      <c r="V186" s="83"/>
    </row>
    <row r="187" spans="1:22" ht="0.75" hidden="1" customHeight="1" x14ac:dyDescent="0.25">
      <c r="A187" s="151">
        <v>3</v>
      </c>
      <c r="B187" s="127" t="s">
        <v>107</v>
      </c>
      <c r="C187" s="81" t="s">
        <v>81</v>
      </c>
      <c r="D187" s="81">
        <f>SUM(D196:D208)</f>
        <v>55</v>
      </c>
      <c r="E187" s="152" t="s">
        <v>11</v>
      </c>
      <c r="F187" s="82" t="s">
        <v>33</v>
      </c>
      <c r="G187" s="129"/>
      <c r="H187" s="59" t="e">
        <f t="shared" si="74"/>
        <v>#REF!</v>
      </c>
      <c r="I187" s="59">
        <v>0</v>
      </c>
      <c r="J187" s="27" t="e">
        <f>#REF!+K187+L187+#REF!+#REF!+#REF!</f>
        <v>#REF!</v>
      </c>
      <c r="K187" s="35">
        <v>0</v>
      </c>
      <c r="L187" s="35">
        <v>0</v>
      </c>
      <c r="M187" s="35"/>
      <c r="N187" s="35"/>
      <c r="O187" s="35"/>
      <c r="P187" s="35"/>
      <c r="Q187" s="81"/>
      <c r="R187" s="83"/>
      <c r="S187" s="83"/>
      <c r="T187" s="83"/>
      <c r="U187" s="83"/>
      <c r="V187" s="83"/>
    </row>
    <row r="188" spans="1:22" ht="15" hidden="1" x14ac:dyDescent="0.25">
      <c r="A188" s="151"/>
      <c r="B188" s="127"/>
      <c r="C188" s="81"/>
      <c r="D188" s="81"/>
      <c r="E188" s="152"/>
      <c r="F188" s="84" t="s">
        <v>34</v>
      </c>
      <c r="G188" s="129"/>
      <c r="H188" s="59" t="e">
        <f t="shared" si="74"/>
        <v>#REF!</v>
      </c>
      <c r="I188" s="59">
        <v>525000</v>
      </c>
      <c r="J188" s="27" t="e">
        <f>#REF!+K188+L188+#REF!+#REF!+#REF!</f>
        <v>#REF!</v>
      </c>
      <c r="K188" s="35">
        <v>0</v>
      </c>
      <c r="L188" s="35">
        <v>0</v>
      </c>
      <c r="M188" s="35"/>
      <c r="N188" s="35"/>
      <c r="O188" s="35"/>
      <c r="P188" s="35"/>
      <c r="Q188" s="81"/>
      <c r="R188" s="83"/>
      <c r="S188" s="83"/>
      <c r="T188" s="83"/>
      <c r="U188" s="83"/>
      <c r="V188" s="83"/>
    </row>
    <row r="189" spans="1:22" ht="59.25" hidden="1" customHeight="1" x14ac:dyDescent="0.25">
      <c r="A189" s="151"/>
      <c r="B189" s="127"/>
      <c r="C189" s="81"/>
      <c r="D189" s="81"/>
      <c r="E189" s="152"/>
      <c r="F189" s="84" t="s">
        <v>96</v>
      </c>
      <c r="G189" s="129"/>
      <c r="H189" s="59" t="e">
        <f t="shared" si="74"/>
        <v>#REF!</v>
      </c>
      <c r="I189" s="59">
        <v>0</v>
      </c>
      <c r="J189" s="27" t="e">
        <f>#REF!+K189+L189+#REF!+#REF!+#REF!</f>
        <v>#REF!</v>
      </c>
      <c r="K189" s="35">
        <v>0</v>
      </c>
      <c r="L189" s="35">
        <v>0</v>
      </c>
      <c r="M189" s="35"/>
      <c r="N189" s="35"/>
      <c r="O189" s="35"/>
      <c r="P189" s="35"/>
      <c r="Q189" s="81"/>
      <c r="R189" s="83"/>
      <c r="S189" s="83"/>
      <c r="T189" s="83"/>
      <c r="U189" s="83"/>
      <c r="V189" s="83"/>
    </row>
    <row r="190" spans="1:22" ht="33.75" hidden="1" customHeight="1" x14ac:dyDescent="0.25">
      <c r="A190" s="85"/>
      <c r="B190" s="127" t="s">
        <v>108</v>
      </c>
      <c r="C190" s="81"/>
      <c r="D190" s="81"/>
      <c r="E190" s="152" t="s">
        <v>109</v>
      </c>
      <c r="F190" s="82" t="s">
        <v>33</v>
      </c>
      <c r="G190" s="129"/>
      <c r="H190" s="59" t="e">
        <f t="shared" si="74"/>
        <v>#REF!</v>
      </c>
      <c r="I190" s="59">
        <v>175000</v>
      </c>
      <c r="J190" s="27" t="e">
        <f>#REF!+K190+L190+#REF!+#REF!+#REF!</f>
        <v>#REF!</v>
      </c>
      <c r="K190" s="35">
        <v>0</v>
      </c>
      <c r="L190" s="35">
        <v>0</v>
      </c>
      <c r="M190" s="35"/>
      <c r="N190" s="35"/>
      <c r="O190" s="35"/>
      <c r="P190" s="35"/>
      <c r="Q190" s="81"/>
      <c r="R190" s="83"/>
      <c r="S190" s="83"/>
      <c r="T190" s="83"/>
      <c r="U190" s="83"/>
      <c r="V190" s="83"/>
    </row>
    <row r="191" spans="1:22" ht="30" hidden="1" customHeight="1" x14ac:dyDescent="0.25">
      <c r="A191" s="85" t="s">
        <v>110</v>
      </c>
      <c r="B191" s="127"/>
      <c r="C191" s="81"/>
      <c r="D191" s="81"/>
      <c r="E191" s="152"/>
      <c r="F191" s="84" t="s">
        <v>34</v>
      </c>
      <c r="G191" s="129"/>
      <c r="H191" s="59" t="e">
        <f t="shared" si="74"/>
        <v>#REF!</v>
      </c>
      <c r="I191" s="59">
        <v>175000</v>
      </c>
      <c r="J191" s="27" t="e">
        <f>#REF!+K191+L191+#REF!+#REF!+#REF!</f>
        <v>#REF!</v>
      </c>
      <c r="K191" s="35">
        <v>0</v>
      </c>
      <c r="L191" s="35">
        <v>0</v>
      </c>
      <c r="M191" s="35"/>
      <c r="N191" s="35"/>
      <c r="O191" s="35"/>
      <c r="P191" s="35"/>
      <c r="Q191" s="81"/>
      <c r="R191" s="83"/>
      <c r="S191" s="83"/>
      <c r="T191" s="83"/>
      <c r="U191" s="83"/>
      <c r="V191" s="83"/>
    </row>
    <row r="192" spans="1:22" ht="30" hidden="1" customHeight="1" x14ac:dyDescent="0.25">
      <c r="A192" s="85"/>
      <c r="B192" s="127"/>
      <c r="C192" s="81"/>
      <c r="D192" s="81"/>
      <c r="E192" s="152"/>
      <c r="F192" s="84" t="s">
        <v>96</v>
      </c>
      <c r="G192" s="129"/>
      <c r="H192" s="59" t="e">
        <f t="shared" si="74"/>
        <v>#REF!</v>
      </c>
      <c r="I192" s="59">
        <v>175000</v>
      </c>
      <c r="J192" s="27" t="e">
        <f>#REF!+K192+L192+#REF!+#REF!+#REF!</f>
        <v>#REF!</v>
      </c>
      <c r="K192" s="35">
        <v>0</v>
      </c>
      <c r="L192" s="35">
        <v>0</v>
      </c>
      <c r="M192" s="35"/>
      <c r="N192" s="35"/>
      <c r="O192" s="35"/>
      <c r="P192" s="35"/>
      <c r="Q192" s="81"/>
      <c r="R192" s="83"/>
      <c r="S192" s="83"/>
      <c r="T192" s="83"/>
      <c r="U192" s="83"/>
      <c r="V192" s="83"/>
    </row>
    <row r="193" spans="1:22" ht="18.75" hidden="1" customHeight="1" x14ac:dyDescent="0.25">
      <c r="A193" s="151" t="s">
        <v>111</v>
      </c>
      <c r="B193" s="127" t="s">
        <v>112</v>
      </c>
      <c r="C193" s="81"/>
      <c r="D193" s="81"/>
      <c r="E193" s="152" t="s">
        <v>109</v>
      </c>
      <c r="F193" s="82" t="s">
        <v>33</v>
      </c>
      <c r="G193" s="129"/>
      <c r="H193" s="59" t="e">
        <f t="shared" si="74"/>
        <v>#REF!</v>
      </c>
      <c r="I193" s="59">
        <v>175000</v>
      </c>
      <c r="J193" s="27" t="e">
        <f>#REF!+K193+L193+#REF!+#REF!+#REF!</f>
        <v>#REF!</v>
      </c>
      <c r="K193" s="35">
        <v>0</v>
      </c>
      <c r="L193" s="35">
        <v>0</v>
      </c>
      <c r="M193" s="35"/>
      <c r="N193" s="35"/>
      <c r="O193" s="35"/>
      <c r="P193" s="35"/>
      <c r="Q193" s="81"/>
      <c r="R193" s="83"/>
      <c r="S193" s="83"/>
      <c r="T193" s="83"/>
      <c r="U193" s="83"/>
      <c r="V193" s="83"/>
    </row>
    <row r="194" spans="1:22" ht="20.25" hidden="1" customHeight="1" x14ac:dyDescent="0.25">
      <c r="A194" s="151"/>
      <c r="B194" s="127"/>
      <c r="C194" s="81"/>
      <c r="D194" s="81"/>
      <c r="E194" s="152"/>
      <c r="F194" s="84" t="s">
        <v>34</v>
      </c>
      <c r="G194" s="129"/>
      <c r="H194" s="59" t="e">
        <f t="shared" si="74"/>
        <v>#REF!</v>
      </c>
      <c r="I194" s="59">
        <v>175000</v>
      </c>
      <c r="J194" s="27" t="e">
        <f>#REF!+K194+L194+#REF!+#REF!+#REF!</f>
        <v>#REF!</v>
      </c>
      <c r="K194" s="35">
        <v>0</v>
      </c>
      <c r="L194" s="35">
        <v>0</v>
      </c>
      <c r="M194" s="35"/>
      <c r="N194" s="35"/>
      <c r="O194" s="35"/>
      <c r="P194" s="35"/>
      <c r="Q194" s="81"/>
      <c r="R194" s="83"/>
      <c r="S194" s="83"/>
      <c r="T194" s="83"/>
      <c r="U194" s="83"/>
      <c r="V194" s="83"/>
    </row>
    <row r="195" spans="1:22" ht="22.5" hidden="1" customHeight="1" x14ac:dyDescent="0.25">
      <c r="A195" s="151"/>
      <c r="B195" s="127"/>
      <c r="C195" s="81"/>
      <c r="D195" s="81"/>
      <c r="E195" s="152"/>
      <c r="F195" s="84" t="s">
        <v>96</v>
      </c>
      <c r="G195" s="129"/>
      <c r="H195" s="59" t="e">
        <f t="shared" si="74"/>
        <v>#REF!</v>
      </c>
      <c r="I195" s="59">
        <v>175000</v>
      </c>
      <c r="J195" s="27" t="e">
        <f>#REF!+K195+L195+#REF!+#REF!+#REF!</f>
        <v>#REF!</v>
      </c>
      <c r="K195" s="35">
        <v>0</v>
      </c>
      <c r="L195" s="35">
        <v>0</v>
      </c>
      <c r="M195" s="35"/>
      <c r="N195" s="35"/>
      <c r="O195" s="35"/>
      <c r="P195" s="35"/>
      <c r="Q195" s="81"/>
      <c r="R195" s="83"/>
      <c r="S195" s="83"/>
      <c r="T195" s="83"/>
      <c r="U195" s="83"/>
      <c r="V195" s="83"/>
    </row>
    <row r="196" spans="1:22" ht="15" hidden="1" x14ac:dyDescent="0.25">
      <c r="A196" s="151" t="s">
        <v>91</v>
      </c>
      <c r="B196" s="127" t="s">
        <v>113</v>
      </c>
      <c r="C196" s="81" t="s">
        <v>81</v>
      </c>
      <c r="D196" s="81">
        <f>SUM(D199:D211)</f>
        <v>31</v>
      </c>
      <c r="E196" s="152" t="s">
        <v>11</v>
      </c>
      <c r="F196" s="82" t="s">
        <v>33</v>
      </c>
      <c r="G196" s="129"/>
      <c r="H196" s="59" t="e">
        <f t="shared" si="74"/>
        <v>#REF!</v>
      </c>
      <c r="I196" s="59">
        <v>0</v>
      </c>
      <c r="J196" s="27" t="e">
        <f>#REF!+K196+L196+#REF!+#REF!+#REF!</f>
        <v>#REF!</v>
      </c>
      <c r="K196" s="35">
        <v>0</v>
      </c>
      <c r="L196" s="35">
        <v>0</v>
      </c>
      <c r="M196" s="35"/>
      <c r="N196" s="35"/>
      <c r="O196" s="35"/>
      <c r="P196" s="35"/>
      <c r="Q196" s="81"/>
      <c r="R196" s="83"/>
      <c r="S196" s="83"/>
      <c r="T196" s="83"/>
      <c r="U196" s="83"/>
      <c r="V196" s="83"/>
    </row>
    <row r="197" spans="1:22" ht="3" hidden="1" customHeight="1" x14ac:dyDescent="0.25">
      <c r="A197" s="151"/>
      <c r="B197" s="127"/>
      <c r="C197" s="81"/>
      <c r="D197" s="81"/>
      <c r="E197" s="152"/>
      <c r="F197" s="84" t="s">
        <v>34</v>
      </c>
      <c r="G197" s="129"/>
      <c r="H197" s="59" t="e">
        <f t="shared" si="74"/>
        <v>#REF!</v>
      </c>
      <c r="I197" s="59">
        <v>525000</v>
      </c>
      <c r="J197" s="27" t="e">
        <f>#REF!+K197+L197+#REF!+#REF!+#REF!</f>
        <v>#REF!</v>
      </c>
      <c r="K197" s="35">
        <v>0</v>
      </c>
      <c r="L197" s="35">
        <v>0</v>
      </c>
      <c r="M197" s="35"/>
      <c r="N197" s="35"/>
      <c r="O197" s="35"/>
      <c r="P197" s="35"/>
      <c r="Q197" s="81"/>
      <c r="R197" s="83"/>
      <c r="S197" s="83"/>
      <c r="T197" s="83"/>
      <c r="U197" s="83"/>
      <c r="V197" s="83"/>
    </row>
    <row r="198" spans="1:22" ht="25.5" hidden="1" x14ac:dyDescent="0.25">
      <c r="A198" s="151"/>
      <c r="B198" s="127"/>
      <c r="C198" s="81"/>
      <c r="D198" s="81"/>
      <c r="E198" s="152"/>
      <c r="F198" s="84" t="s">
        <v>96</v>
      </c>
      <c r="G198" s="129"/>
      <c r="H198" s="59" t="e">
        <f t="shared" si="74"/>
        <v>#REF!</v>
      </c>
      <c r="I198" s="59">
        <v>0</v>
      </c>
      <c r="J198" s="27" t="e">
        <f>#REF!+K198+L198+#REF!+#REF!+#REF!</f>
        <v>#REF!</v>
      </c>
      <c r="K198" s="35">
        <v>0</v>
      </c>
      <c r="L198" s="35">
        <v>0</v>
      </c>
      <c r="M198" s="35"/>
      <c r="N198" s="35"/>
      <c r="O198" s="35"/>
      <c r="P198" s="35"/>
      <c r="Q198" s="81"/>
      <c r="R198" s="83"/>
      <c r="S198" s="83"/>
      <c r="T198" s="83"/>
      <c r="U198" s="83"/>
      <c r="V198" s="83"/>
    </row>
    <row r="199" spans="1:22" ht="15" hidden="1" x14ac:dyDescent="0.25">
      <c r="A199" s="150" t="s">
        <v>114</v>
      </c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86"/>
      <c r="Q199" s="81"/>
      <c r="R199" s="83"/>
      <c r="S199" s="83"/>
      <c r="T199" s="83"/>
      <c r="U199" s="83"/>
      <c r="V199" s="83"/>
    </row>
    <row r="200" spans="1:22" ht="15" hidden="1" x14ac:dyDescent="0.25">
      <c r="A200" s="151">
        <v>1</v>
      </c>
      <c r="B200" s="127" t="s">
        <v>115</v>
      </c>
      <c r="C200" s="81" t="s">
        <v>116</v>
      </c>
      <c r="D200" s="81">
        <v>8</v>
      </c>
      <c r="E200" s="152" t="s">
        <v>11</v>
      </c>
      <c r="F200" s="82" t="s">
        <v>33</v>
      </c>
      <c r="G200" s="129">
        <v>3100000</v>
      </c>
      <c r="H200" s="59" t="e">
        <f t="shared" ref="H200:H211" si="75">SUM(I200:O200)</f>
        <v>#REF!</v>
      </c>
      <c r="I200" s="59">
        <v>0</v>
      </c>
      <c r="J200" s="27" t="e">
        <f>#REF!+K200+L200+#REF!+#REF!+#REF!</f>
        <v>#REF!</v>
      </c>
      <c r="K200" s="35">
        <v>0</v>
      </c>
      <c r="L200" s="35">
        <v>0</v>
      </c>
      <c r="M200" s="35"/>
      <c r="N200" s="35"/>
      <c r="O200" s="35"/>
      <c r="P200" s="35"/>
      <c r="Q200" s="81"/>
      <c r="R200" s="83"/>
      <c r="S200" s="83"/>
      <c r="T200" s="83"/>
      <c r="U200" s="83"/>
      <c r="V200" s="83"/>
    </row>
    <row r="201" spans="1:22" ht="15" hidden="1" x14ac:dyDescent="0.25">
      <c r="A201" s="151"/>
      <c r="B201" s="127"/>
      <c r="C201" s="81"/>
      <c r="D201" s="81"/>
      <c r="E201" s="152"/>
      <c r="F201" s="84" t="s">
        <v>34</v>
      </c>
      <c r="G201" s="129"/>
      <c r="H201" s="59" t="e">
        <f t="shared" si="75"/>
        <v>#REF!</v>
      </c>
      <c r="I201" s="59">
        <v>0</v>
      </c>
      <c r="J201" s="27" t="e">
        <f>#REF!+K201+L201+#REF!+#REF!+#REF!</f>
        <v>#REF!</v>
      </c>
      <c r="K201" s="35">
        <v>0</v>
      </c>
      <c r="L201" s="35">
        <v>0</v>
      </c>
      <c r="M201" s="35"/>
      <c r="N201" s="35"/>
      <c r="O201" s="35"/>
      <c r="P201" s="35"/>
      <c r="Q201" s="81"/>
      <c r="R201" s="83"/>
      <c r="S201" s="83"/>
      <c r="T201" s="83"/>
      <c r="U201" s="83"/>
      <c r="V201" s="83"/>
    </row>
    <row r="202" spans="1:22" ht="25.5" hidden="1" x14ac:dyDescent="0.25">
      <c r="A202" s="151"/>
      <c r="B202" s="127"/>
      <c r="C202" s="81"/>
      <c r="D202" s="81"/>
      <c r="E202" s="152"/>
      <c r="F202" s="84" t="s">
        <v>96</v>
      </c>
      <c r="G202" s="129"/>
      <c r="H202" s="59" t="e">
        <f t="shared" si="75"/>
        <v>#REF!</v>
      </c>
      <c r="I202" s="59">
        <v>0</v>
      </c>
      <c r="J202" s="27" t="e">
        <f>#REF!+K202+L202+#REF!+#REF!+#REF!</f>
        <v>#REF!</v>
      </c>
      <c r="K202" s="35">
        <f t="shared" ref="K202" si="76">SUM(K200:K201)</f>
        <v>0</v>
      </c>
      <c r="L202" s="35">
        <v>0</v>
      </c>
      <c r="M202" s="35"/>
      <c r="N202" s="35"/>
      <c r="O202" s="35"/>
      <c r="P202" s="35"/>
      <c r="Q202" s="81"/>
      <c r="R202" s="83"/>
      <c r="S202" s="83"/>
      <c r="T202" s="83"/>
      <c r="U202" s="83"/>
      <c r="V202" s="83"/>
    </row>
    <row r="203" spans="1:22" ht="15" hidden="1" x14ac:dyDescent="0.25">
      <c r="A203" s="151" t="s">
        <v>97</v>
      </c>
      <c r="B203" s="127" t="s">
        <v>117</v>
      </c>
      <c r="C203" s="81" t="s">
        <v>81</v>
      </c>
      <c r="D203" s="81">
        <v>8</v>
      </c>
      <c r="E203" s="152" t="s">
        <v>11</v>
      </c>
      <c r="F203" s="82" t="s">
        <v>33</v>
      </c>
      <c r="G203" s="129">
        <v>74426800</v>
      </c>
      <c r="H203" s="59" t="e">
        <f t="shared" si="75"/>
        <v>#REF!</v>
      </c>
      <c r="I203" s="59">
        <v>0</v>
      </c>
      <c r="J203" s="27" t="e">
        <f>#REF!+K203+L203+#REF!+#REF!+#REF!</f>
        <v>#REF!</v>
      </c>
      <c r="K203" s="35">
        <v>0</v>
      </c>
      <c r="L203" s="35">
        <v>0</v>
      </c>
      <c r="M203" s="35"/>
      <c r="N203" s="35"/>
      <c r="O203" s="35"/>
      <c r="P203" s="35"/>
      <c r="Q203" s="81"/>
      <c r="R203" s="83"/>
      <c r="S203" s="83"/>
      <c r="T203" s="83"/>
      <c r="U203" s="83"/>
      <c r="V203" s="83"/>
    </row>
    <row r="204" spans="1:22" ht="15" hidden="1" x14ac:dyDescent="0.25">
      <c r="A204" s="151"/>
      <c r="B204" s="127"/>
      <c r="C204" s="81"/>
      <c r="D204" s="81"/>
      <c r="E204" s="152"/>
      <c r="F204" s="84" t="s">
        <v>34</v>
      </c>
      <c r="G204" s="129"/>
      <c r="H204" s="59" t="e">
        <f t="shared" si="75"/>
        <v>#REF!</v>
      </c>
      <c r="I204" s="59">
        <v>0</v>
      </c>
      <c r="J204" s="27" t="e">
        <f>#REF!+K204+L204+#REF!+#REF!+#REF!</f>
        <v>#REF!</v>
      </c>
      <c r="K204" s="35">
        <v>0</v>
      </c>
      <c r="L204" s="35">
        <v>0</v>
      </c>
      <c r="M204" s="35"/>
      <c r="N204" s="35"/>
      <c r="O204" s="35"/>
      <c r="P204" s="35"/>
      <c r="Q204" s="81"/>
      <c r="R204" s="83"/>
      <c r="S204" s="83"/>
      <c r="T204" s="83"/>
      <c r="U204" s="83"/>
      <c r="V204" s="83"/>
    </row>
    <row r="205" spans="1:22" ht="27.75" hidden="1" customHeight="1" x14ac:dyDescent="0.25">
      <c r="A205" s="151"/>
      <c r="B205" s="127"/>
      <c r="C205" s="81"/>
      <c r="D205" s="81"/>
      <c r="E205" s="152"/>
      <c r="F205" s="84" t="s">
        <v>96</v>
      </c>
      <c r="G205" s="129"/>
      <c r="H205" s="59" t="e">
        <f t="shared" si="75"/>
        <v>#REF!</v>
      </c>
      <c r="I205" s="59">
        <f t="shared" ref="I205:K205" si="77">SUM(I203:I204)</f>
        <v>0</v>
      </c>
      <c r="J205" s="27" t="e">
        <f>#REF!+K205+L205+#REF!+#REF!+#REF!</f>
        <v>#REF!</v>
      </c>
      <c r="K205" s="35">
        <f t="shared" si="77"/>
        <v>0</v>
      </c>
      <c r="L205" s="35">
        <v>0</v>
      </c>
      <c r="M205" s="35"/>
      <c r="N205" s="35"/>
      <c r="O205" s="35"/>
      <c r="P205" s="35"/>
      <c r="Q205" s="81"/>
      <c r="R205" s="83"/>
      <c r="S205" s="83"/>
      <c r="T205" s="83"/>
      <c r="U205" s="83"/>
      <c r="V205" s="83"/>
    </row>
    <row r="206" spans="1:22" ht="8.25" hidden="1" customHeight="1" x14ac:dyDescent="0.25">
      <c r="A206" s="151" t="s">
        <v>118</v>
      </c>
      <c r="B206" s="127" t="s">
        <v>119</v>
      </c>
      <c r="C206" s="81" t="s">
        <v>81</v>
      </c>
      <c r="D206" s="81">
        <v>8</v>
      </c>
      <c r="E206" s="152" t="s">
        <v>11</v>
      </c>
      <c r="F206" s="82" t="s">
        <v>33</v>
      </c>
      <c r="G206" s="129">
        <v>10000000</v>
      </c>
      <c r="H206" s="59" t="e">
        <f t="shared" si="75"/>
        <v>#REF!</v>
      </c>
      <c r="I206" s="59">
        <v>0</v>
      </c>
      <c r="J206" s="27" t="e">
        <f>#REF!+K206+L206+#REF!+#REF!+#REF!</f>
        <v>#REF!</v>
      </c>
      <c r="K206" s="35">
        <v>0</v>
      </c>
      <c r="L206" s="35">
        <v>0</v>
      </c>
      <c r="M206" s="35"/>
      <c r="N206" s="35"/>
      <c r="O206" s="35"/>
      <c r="P206" s="35"/>
      <c r="Q206" s="81"/>
      <c r="R206" s="83"/>
      <c r="S206" s="83"/>
      <c r="T206" s="83"/>
      <c r="U206" s="83"/>
      <c r="V206" s="83"/>
    </row>
    <row r="207" spans="1:22" ht="15" hidden="1" x14ac:dyDescent="0.25">
      <c r="A207" s="151"/>
      <c r="B207" s="127"/>
      <c r="C207" s="81"/>
      <c r="D207" s="81"/>
      <c r="E207" s="152"/>
      <c r="F207" s="84" t="s">
        <v>34</v>
      </c>
      <c r="G207" s="129"/>
      <c r="H207" s="59" t="e">
        <f t="shared" si="75"/>
        <v>#REF!</v>
      </c>
      <c r="I207" s="59">
        <v>0</v>
      </c>
      <c r="J207" s="27" t="e">
        <f>#REF!+K207+L207+#REF!+#REF!+#REF!</f>
        <v>#REF!</v>
      </c>
      <c r="K207" s="35">
        <v>0</v>
      </c>
      <c r="L207" s="35">
        <v>0</v>
      </c>
      <c r="M207" s="35"/>
      <c r="N207" s="35"/>
      <c r="O207" s="35"/>
      <c r="P207" s="35"/>
      <c r="Q207" s="81"/>
      <c r="R207" s="83"/>
      <c r="S207" s="83"/>
      <c r="T207" s="83"/>
      <c r="U207" s="83"/>
      <c r="V207" s="83"/>
    </row>
    <row r="208" spans="1:22" ht="25.5" hidden="1" x14ac:dyDescent="0.25">
      <c r="A208" s="151"/>
      <c r="B208" s="127"/>
      <c r="C208" s="81"/>
      <c r="D208" s="81"/>
      <c r="E208" s="152"/>
      <c r="F208" s="84" t="s">
        <v>96</v>
      </c>
      <c r="G208" s="129"/>
      <c r="H208" s="59" t="e">
        <f t="shared" si="75"/>
        <v>#REF!</v>
      </c>
      <c r="I208" s="59">
        <f t="shared" ref="I208" si="78">SUM(I206:I207)</f>
        <v>0</v>
      </c>
      <c r="J208" s="27" t="e">
        <f>#REF!+K208+L208+#REF!+#REF!+#REF!</f>
        <v>#REF!</v>
      </c>
      <c r="K208" s="35">
        <v>0</v>
      </c>
      <c r="L208" s="35">
        <v>0</v>
      </c>
      <c r="M208" s="35"/>
      <c r="N208" s="35"/>
      <c r="O208" s="35"/>
      <c r="P208" s="35"/>
      <c r="Q208" s="81"/>
      <c r="R208" s="83"/>
      <c r="S208" s="83"/>
      <c r="T208" s="83"/>
      <c r="U208" s="83"/>
      <c r="V208" s="83"/>
    </row>
    <row r="209" spans="1:22" ht="15" hidden="1" x14ac:dyDescent="0.25">
      <c r="A209" s="151" t="s">
        <v>110</v>
      </c>
      <c r="B209" s="127" t="s">
        <v>120</v>
      </c>
      <c r="C209" s="81" t="s">
        <v>81</v>
      </c>
      <c r="D209" s="81">
        <v>7</v>
      </c>
      <c r="E209" s="152" t="s">
        <v>11</v>
      </c>
      <c r="F209" s="82" t="s">
        <v>33</v>
      </c>
      <c r="G209" s="129">
        <v>0</v>
      </c>
      <c r="H209" s="59" t="e">
        <f t="shared" si="75"/>
        <v>#REF!</v>
      </c>
      <c r="I209" s="59">
        <v>0</v>
      </c>
      <c r="J209" s="27" t="e">
        <f>#REF!+K209+L209+#REF!+#REF!+#REF!</f>
        <v>#REF!</v>
      </c>
      <c r="K209" s="35">
        <v>0</v>
      </c>
      <c r="L209" s="35">
        <v>0</v>
      </c>
      <c r="M209" s="35"/>
      <c r="N209" s="35"/>
      <c r="O209" s="35"/>
      <c r="P209" s="35"/>
      <c r="Q209" s="81"/>
      <c r="R209" s="83"/>
      <c r="S209" s="83"/>
      <c r="T209" s="83"/>
      <c r="U209" s="83"/>
      <c r="V209" s="83"/>
    </row>
    <row r="210" spans="1:22" ht="15" hidden="1" x14ac:dyDescent="0.25">
      <c r="A210" s="151"/>
      <c r="B210" s="127"/>
      <c r="C210" s="81"/>
      <c r="D210" s="81"/>
      <c r="E210" s="152"/>
      <c r="F210" s="84" t="s">
        <v>34</v>
      </c>
      <c r="G210" s="129"/>
      <c r="H210" s="59" t="e">
        <f t="shared" si="75"/>
        <v>#REF!</v>
      </c>
      <c r="I210" s="59">
        <v>0</v>
      </c>
      <c r="J210" s="27" t="e">
        <f>#REF!+K210+L210+#REF!+#REF!+#REF!</f>
        <v>#REF!</v>
      </c>
      <c r="K210" s="35">
        <v>0</v>
      </c>
      <c r="L210" s="35">
        <v>0</v>
      </c>
      <c r="M210" s="35"/>
      <c r="N210" s="35"/>
      <c r="O210" s="35"/>
      <c r="P210" s="35"/>
      <c r="Q210" s="81"/>
      <c r="R210" s="83"/>
      <c r="S210" s="83"/>
      <c r="T210" s="83"/>
      <c r="U210" s="83"/>
      <c r="V210" s="83"/>
    </row>
    <row r="211" spans="1:22" ht="25.5" hidden="1" x14ac:dyDescent="0.25">
      <c r="A211" s="151"/>
      <c r="B211" s="127"/>
      <c r="C211" s="81"/>
      <c r="D211" s="81"/>
      <c r="E211" s="152"/>
      <c r="F211" s="84" t="s">
        <v>96</v>
      </c>
      <c r="G211" s="129"/>
      <c r="H211" s="59" t="e">
        <f t="shared" si="75"/>
        <v>#REF!</v>
      </c>
      <c r="I211" s="59">
        <f t="shared" ref="I211:K211" si="79">SUM(I209:I210)</f>
        <v>0</v>
      </c>
      <c r="J211" s="27" t="e">
        <f>#REF!+K211+L211+#REF!+#REF!+#REF!</f>
        <v>#REF!</v>
      </c>
      <c r="K211" s="35">
        <f t="shared" si="79"/>
        <v>0</v>
      </c>
      <c r="L211" s="35">
        <v>0</v>
      </c>
      <c r="M211" s="35"/>
      <c r="N211" s="35"/>
      <c r="O211" s="35"/>
      <c r="P211" s="35"/>
      <c r="Q211" s="81"/>
      <c r="R211" s="83"/>
      <c r="S211" s="83"/>
      <c r="T211" s="83"/>
      <c r="U211" s="83"/>
      <c r="V211" s="83"/>
    </row>
    <row r="212" spans="1:22" ht="15" hidden="1" x14ac:dyDescent="0.25">
      <c r="A212" s="150" t="s">
        <v>121</v>
      </c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86"/>
      <c r="Q212" s="81"/>
      <c r="R212" s="83"/>
      <c r="S212" s="83"/>
      <c r="T212" s="83"/>
      <c r="U212" s="83"/>
      <c r="V212" s="83"/>
    </row>
    <row r="213" spans="1:22" ht="15" hidden="1" x14ac:dyDescent="0.25">
      <c r="A213" s="151" t="s">
        <v>122</v>
      </c>
      <c r="B213" s="127" t="s">
        <v>123</v>
      </c>
      <c r="C213" s="81" t="s">
        <v>116</v>
      </c>
      <c r="D213" s="81">
        <v>1</v>
      </c>
      <c r="E213" s="152" t="s">
        <v>11</v>
      </c>
      <c r="F213" s="82" t="s">
        <v>33</v>
      </c>
      <c r="G213" s="129">
        <v>1800000</v>
      </c>
      <c r="H213" s="59" t="e">
        <f t="shared" ref="H213:H218" si="80">SUM(I213:O213)</f>
        <v>#REF!</v>
      </c>
      <c r="I213" s="59">
        <v>0</v>
      </c>
      <c r="J213" s="27" t="e">
        <f>#REF!+K213+L213+#REF!+#REF!+#REF!</f>
        <v>#REF!</v>
      </c>
      <c r="K213" s="35">
        <v>0</v>
      </c>
      <c r="L213" s="35">
        <v>0</v>
      </c>
      <c r="M213" s="35"/>
      <c r="N213" s="35"/>
      <c r="O213" s="35"/>
      <c r="P213" s="35"/>
      <c r="Q213" s="81"/>
      <c r="R213" s="83"/>
      <c r="S213" s="83"/>
      <c r="T213" s="83"/>
      <c r="U213" s="83"/>
      <c r="V213" s="83"/>
    </row>
    <row r="214" spans="1:22" ht="15" hidden="1" x14ac:dyDescent="0.25">
      <c r="A214" s="151"/>
      <c r="B214" s="127"/>
      <c r="C214" s="81"/>
      <c r="D214" s="81"/>
      <c r="E214" s="152"/>
      <c r="F214" s="84" t="s">
        <v>34</v>
      </c>
      <c r="G214" s="129"/>
      <c r="H214" s="59" t="e">
        <f t="shared" si="80"/>
        <v>#REF!</v>
      </c>
      <c r="I214" s="59">
        <v>0</v>
      </c>
      <c r="J214" s="27" t="e">
        <f>#REF!+K214+L214+#REF!+#REF!+#REF!</f>
        <v>#REF!</v>
      </c>
      <c r="K214" s="35">
        <v>0</v>
      </c>
      <c r="L214" s="35">
        <v>0</v>
      </c>
      <c r="M214" s="35"/>
      <c r="N214" s="35"/>
      <c r="O214" s="35"/>
      <c r="P214" s="35"/>
      <c r="Q214" s="81"/>
      <c r="R214" s="83"/>
      <c r="S214" s="83"/>
      <c r="T214" s="83"/>
      <c r="U214" s="83"/>
      <c r="V214" s="83"/>
    </row>
    <row r="215" spans="1:22" ht="25.5" hidden="1" x14ac:dyDescent="0.25">
      <c r="A215" s="151"/>
      <c r="B215" s="127"/>
      <c r="C215" s="81"/>
      <c r="D215" s="81"/>
      <c r="E215" s="152"/>
      <c r="F215" s="84" t="s">
        <v>96</v>
      </c>
      <c r="G215" s="129"/>
      <c r="H215" s="59" t="e">
        <f t="shared" si="80"/>
        <v>#REF!</v>
      </c>
      <c r="I215" s="59">
        <v>0</v>
      </c>
      <c r="J215" s="27" t="e">
        <f>#REF!+K215+L215+#REF!+#REF!+#REF!</f>
        <v>#REF!</v>
      </c>
      <c r="K215" s="35">
        <v>0</v>
      </c>
      <c r="L215" s="35">
        <v>0</v>
      </c>
      <c r="M215" s="35"/>
      <c r="N215" s="35"/>
      <c r="O215" s="35"/>
      <c r="P215" s="35"/>
      <c r="Q215" s="81"/>
      <c r="R215" s="83"/>
      <c r="S215" s="83"/>
      <c r="T215" s="83"/>
      <c r="U215" s="83"/>
      <c r="V215" s="83"/>
    </row>
    <row r="216" spans="1:22" ht="15" hidden="1" x14ac:dyDescent="0.25">
      <c r="A216" s="151" t="s">
        <v>97</v>
      </c>
      <c r="B216" s="127" t="s">
        <v>124</v>
      </c>
      <c r="C216" s="81" t="s">
        <v>81</v>
      </c>
      <c r="D216" s="81">
        <v>6</v>
      </c>
      <c r="E216" s="152" t="s">
        <v>11</v>
      </c>
      <c r="F216" s="82" t="s">
        <v>33</v>
      </c>
      <c r="G216" s="129">
        <v>1400000</v>
      </c>
      <c r="H216" s="59" t="e">
        <f t="shared" si="80"/>
        <v>#REF!</v>
      </c>
      <c r="I216" s="59">
        <v>0</v>
      </c>
      <c r="J216" s="27" t="e">
        <f>#REF!+K216+L216+#REF!+#REF!+#REF!</f>
        <v>#REF!</v>
      </c>
      <c r="K216" s="35">
        <v>0</v>
      </c>
      <c r="L216" s="35">
        <v>0</v>
      </c>
      <c r="M216" s="35"/>
      <c r="N216" s="35"/>
      <c r="O216" s="35"/>
      <c r="P216" s="35"/>
      <c r="Q216" s="81"/>
      <c r="R216" s="83"/>
      <c r="S216" s="83"/>
      <c r="T216" s="83"/>
      <c r="U216" s="83"/>
      <c r="V216" s="83"/>
    </row>
    <row r="217" spans="1:22" ht="15" hidden="1" x14ac:dyDescent="0.25">
      <c r="A217" s="151"/>
      <c r="B217" s="127"/>
      <c r="C217" s="81"/>
      <c r="D217" s="81"/>
      <c r="E217" s="152"/>
      <c r="F217" s="84" t="s">
        <v>34</v>
      </c>
      <c r="G217" s="129"/>
      <c r="H217" s="59" t="e">
        <f t="shared" si="80"/>
        <v>#REF!</v>
      </c>
      <c r="I217" s="59">
        <v>0</v>
      </c>
      <c r="J217" s="27" t="e">
        <f>#REF!+K217+L217+#REF!+#REF!+#REF!</f>
        <v>#REF!</v>
      </c>
      <c r="K217" s="35">
        <v>0</v>
      </c>
      <c r="L217" s="35">
        <v>0</v>
      </c>
      <c r="M217" s="35"/>
      <c r="N217" s="35"/>
      <c r="O217" s="35"/>
      <c r="P217" s="35"/>
      <c r="Q217" s="81"/>
      <c r="R217" s="83"/>
      <c r="S217" s="83"/>
      <c r="T217" s="83"/>
      <c r="U217" s="83"/>
      <c r="V217" s="83"/>
    </row>
    <row r="218" spans="1:22" ht="25.5" hidden="1" x14ac:dyDescent="0.25">
      <c r="A218" s="151"/>
      <c r="B218" s="127"/>
      <c r="C218" s="81"/>
      <c r="D218" s="81"/>
      <c r="E218" s="152"/>
      <c r="F218" s="84" t="s">
        <v>96</v>
      </c>
      <c r="G218" s="129"/>
      <c r="H218" s="59" t="e">
        <f t="shared" si="80"/>
        <v>#REF!</v>
      </c>
      <c r="I218" s="59">
        <v>0</v>
      </c>
      <c r="J218" s="27" t="e">
        <f>#REF!+K218+L218+#REF!+#REF!+#REF!</f>
        <v>#REF!</v>
      </c>
      <c r="K218" s="35">
        <v>0</v>
      </c>
      <c r="L218" s="35">
        <v>0</v>
      </c>
      <c r="M218" s="35"/>
      <c r="N218" s="35"/>
      <c r="O218" s="35"/>
      <c r="P218" s="35"/>
      <c r="Q218" s="81"/>
      <c r="R218" s="83"/>
      <c r="S218" s="83"/>
      <c r="T218" s="83"/>
      <c r="U218" s="83"/>
      <c r="V218" s="83"/>
    </row>
    <row r="219" spans="1:22" ht="30.75" hidden="1" customHeight="1" x14ac:dyDescent="0.25">
      <c r="A219" s="197" t="s">
        <v>125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87"/>
      <c r="Q219" s="81"/>
      <c r="R219" s="83"/>
      <c r="S219" s="83"/>
      <c r="T219" s="83"/>
      <c r="U219" s="83"/>
      <c r="V219" s="83"/>
    </row>
    <row r="220" spans="1:22" ht="15" hidden="1" x14ac:dyDescent="0.25">
      <c r="A220" s="151" t="s">
        <v>122</v>
      </c>
      <c r="B220" s="127" t="s">
        <v>126</v>
      </c>
      <c r="C220" s="81"/>
      <c r="D220" s="81"/>
      <c r="E220" s="152" t="s">
        <v>11</v>
      </c>
      <c r="F220" s="82" t="s">
        <v>33</v>
      </c>
      <c r="G220" s="129">
        <v>0</v>
      </c>
      <c r="H220" s="59" t="e">
        <f t="shared" ref="H220:H233" si="81">SUM(I220:O220)</f>
        <v>#REF!</v>
      </c>
      <c r="I220" s="59">
        <v>87400</v>
      </c>
      <c r="J220" s="27" t="e">
        <f>#REF!+K220+L220+#REF!+#REF!+#REF!</f>
        <v>#REF!</v>
      </c>
      <c r="K220" s="35">
        <v>0</v>
      </c>
      <c r="L220" s="35">
        <v>0</v>
      </c>
      <c r="M220" s="35"/>
      <c r="N220" s="35"/>
      <c r="O220" s="35"/>
      <c r="P220" s="35"/>
      <c r="Q220" s="81"/>
      <c r="R220" s="83"/>
      <c r="S220" s="83"/>
      <c r="T220" s="83"/>
      <c r="U220" s="83"/>
      <c r="V220" s="83"/>
    </row>
    <row r="221" spans="1:22" ht="15" hidden="1" x14ac:dyDescent="0.25">
      <c r="A221" s="151"/>
      <c r="B221" s="127"/>
      <c r="C221" s="81"/>
      <c r="D221" s="81"/>
      <c r="E221" s="152"/>
      <c r="F221" s="84" t="s">
        <v>34</v>
      </c>
      <c r="G221" s="129"/>
      <c r="H221" s="59" t="e">
        <f t="shared" si="81"/>
        <v>#REF!</v>
      </c>
      <c r="I221" s="59">
        <v>0</v>
      </c>
      <c r="J221" s="27" t="e">
        <f>#REF!+K221+L221+#REF!+#REF!+#REF!</f>
        <v>#REF!</v>
      </c>
      <c r="K221" s="35">
        <v>0</v>
      </c>
      <c r="L221" s="35">
        <v>0</v>
      </c>
      <c r="M221" s="35"/>
      <c r="N221" s="35"/>
      <c r="O221" s="35"/>
      <c r="P221" s="35"/>
      <c r="Q221" s="81"/>
      <c r="R221" s="83"/>
      <c r="S221" s="83"/>
      <c r="T221" s="83"/>
      <c r="U221" s="83"/>
      <c r="V221" s="83"/>
    </row>
    <row r="222" spans="1:22" ht="25.5" hidden="1" x14ac:dyDescent="0.25">
      <c r="A222" s="151"/>
      <c r="B222" s="127"/>
      <c r="C222" s="81"/>
      <c r="D222" s="81"/>
      <c r="E222" s="152"/>
      <c r="F222" s="84" t="s">
        <v>96</v>
      </c>
      <c r="G222" s="129"/>
      <c r="H222" s="59" t="e">
        <f t="shared" si="81"/>
        <v>#REF!</v>
      </c>
      <c r="I222" s="59">
        <v>0</v>
      </c>
      <c r="J222" s="27" t="e">
        <f>#REF!+K222+L222+#REF!+#REF!+#REF!</f>
        <v>#REF!</v>
      </c>
      <c r="K222" s="35">
        <v>0</v>
      </c>
      <c r="L222" s="35">
        <v>0</v>
      </c>
      <c r="M222" s="35"/>
      <c r="N222" s="35"/>
      <c r="O222" s="35"/>
      <c r="P222" s="35"/>
      <c r="Q222" s="81"/>
      <c r="R222" s="83"/>
      <c r="S222" s="83"/>
      <c r="T222" s="83"/>
      <c r="U222" s="83"/>
      <c r="V222" s="83"/>
    </row>
    <row r="223" spans="1:22" ht="15" hidden="1" x14ac:dyDescent="0.25">
      <c r="A223" s="151" t="s">
        <v>97</v>
      </c>
      <c r="B223" s="127" t="s">
        <v>127</v>
      </c>
      <c r="C223" s="81"/>
      <c r="D223" s="81"/>
      <c r="E223" s="152" t="s">
        <v>11</v>
      </c>
      <c r="F223" s="82" t="s">
        <v>33</v>
      </c>
      <c r="G223" s="129">
        <v>0</v>
      </c>
      <c r="H223" s="59" t="e">
        <f t="shared" si="81"/>
        <v>#REF!</v>
      </c>
      <c r="I223" s="59">
        <v>0</v>
      </c>
      <c r="J223" s="27" t="e">
        <f>#REF!+K223+L223+#REF!+#REF!+#REF!</f>
        <v>#REF!</v>
      </c>
      <c r="K223" s="35">
        <v>0</v>
      </c>
      <c r="L223" s="35">
        <v>0</v>
      </c>
      <c r="M223" s="35"/>
      <c r="N223" s="35"/>
      <c r="O223" s="35"/>
      <c r="P223" s="35"/>
      <c r="Q223" s="81"/>
      <c r="R223" s="83"/>
      <c r="S223" s="83"/>
      <c r="T223" s="83"/>
      <c r="U223" s="83"/>
      <c r="V223" s="83"/>
    </row>
    <row r="224" spans="1:22" ht="15" hidden="1" x14ac:dyDescent="0.25">
      <c r="A224" s="151"/>
      <c r="B224" s="127"/>
      <c r="C224" s="81"/>
      <c r="D224" s="81"/>
      <c r="E224" s="152"/>
      <c r="F224" s="84" t="s">
        <v>34</v>
      </c>
      <c r="G224" s="129"/>
      <c r="H224" s="59" t="e">
        <f t="shared" si="81"/>
        <v>#REF!</v>
      </c>
      <c r="I224" s="59">
        <v>0</v>
      </c>
      <c r="J224" s="27" t="e">
        <f>#REF!+K224+L224+#REF!+#REF!+#REF!</f>
        <v>#REF!</v>
      </c>
      <c r="K224" s="35">
        <v>0</v>
      </c>
      <c r="L224" s="35">
        <v>0</v>
      </c>
      <c r="M224" s="35"/>
      <c r="N224" s="35"/>
      <c r="O224" s="35"/>
      <c r="P224" s="35"/>
      <c r="Q224" s="81"/>
      <c r="R224" s="83"/>
      <c r="S224" s="83"/>
      <c r="T224" s="83"/>
      <c r="U224" s="83"/>
      <c r="V224" s="83"/>
    </row>
    <row r="225" spans="1:22" ht="25.5" hidden="1" x14ac:dyDescent="0.25">
      <c r="A225" s="151"/>
      <c r="B225" s="127"/>
      <c r="C225" s="81"/>
      <c r="D225" s="81"/>
      <c r="E225" s="152"/>
      <c r="F225" s="84" t="s">
        <v>96</v>
      </c>
      <c r="G225" s="129"/>
      <c r="H225" s="59" t="e">
        <f t="shared" si="81"/>
        <v>#REF!</v>
      </c>
      <c r="I225" s="59">
        <v>0</v>
      </c>
      <c r="J225" s="27" t="e">
        <f>#REF!+K225+L225+#REF!+#REF!+#REF!</f>
        <v>#REF!</v>
      </c>
      <c r="K225" s="35">
        <v>0</v>
      </c>
      <c r="L225" s="35">
        <v>0</v>
      </c>
      <c r="M225" s="35"/>
      <c r="N225" s="35"/>
      <c r="O225" s="35"/>
      <c r="P225" s="35"/>
      <c r="Q225" s="81"/>
      <c r="R225" s="83"/>
      <c r="S225" s="83"/>
      <c r="T225" s="83"/>
      <c r="U225" s="83"/>
      <c r="V225" s="83"/>
    </row>
    <row r="226" spans="1:22" ht="15" customHeight="1" x14ac:dyDescent="0.25">
      <c r="A226" s="157" t="s">
        <v>12</v>
      </c>
      <c r="B226" s="160" t="s">
        <v>150</v>
      </c>
      <c r="C226" s="117"/>
      <c r="D226" s="117"/>
      <c r="E226" s="153" t="s">
        <v>11</v>
      </c>
      <c r="F226" s="88" t="s">
        <v>1</v>
      </c>
      <c r="G226" s="116"/>
      <c r="H226" s="59"/>
      <c r="I226" s="59"/>
      <c r="J226" s="27"/>
      <c r="K226" s="116"/>
      <c r="L226" s="116"/>
      <c r="M226" s="116"/>
      <c r="N226" s="89">
        <f t="shared" ref="N226" si="82">SUM(N227:N229)</f>
        <v>1240000</v>
      </c>
      <c r="O226" s="89">
        <f t="shared" ref="O226:V226" si="83">SUM(O227:O229)</f>
        <v>1220000</v>
      </c>
      <c r="P226" s="89">
        <f t="shared" si="83"/>
        <v>20000</v>
      </c>
      <c r="Q226" s="89">
        <f t="shared" si="83"/>
        <v>0</v>
      </c>
      <c r="R226" s="89">
        <f t="shared" si="83"/>
        <v>0</v>
      </c>
      <c r="S226" s="89">
        <f t="shared" si="83"/>
        <v>0</v>
      </c>
      <c r="T226" s="89">
        <f t="shared" si="83"/>
        <v>0</v>
      </c>
      <c r="U226" s="89">
        <f t="shared" si="83"/>
        <v>0</v>
      </c>
      <c r="V226" s="89">
        <f t="shared" si="83"/>
        <v>0</v>
      </c>
    </row>
    <row r="227" spans="1:22" x14ac:dyDescent="0.25">
      <c r="A227" s="158"/>
      <c r="B227" s="161"/>
      <c r="C227" s="118"/>
      <c r="D227" s="118"/>
      <c r="E227" s="154"/>
      <c r="F227" s="58" t="s">
        <v>33</v>
      </c>
      <c r="G227" s="129">
        <v>1</v>
      </c>
      <c r="H227" s="59" t="e">
        <f t="shared" ref="H227:H229" si="84">SUM(I227:O227)</f>
        <v>#REF!</v>
      </c>
      <c r="I227" s="59">
        <v>0</v>
      </c>
      <c r="J227" s="27" t="e">
        <f>#REF!+K227+L227+#REF!+#REF!+#REF!</f>
        <v>#REF!</v>
      </c>
      <c r="K227" s="116">
        <v>0</v>
      </c>
      <c r="L227" s="116">
        <v>0</v>
      </c>
      <c r="M227" s="116">
        <v>0</v>
      </c>
      <c r="N227" s="116">
        <f t="shared" ref="N227:N229" si="85">SUM(O227:V227)</f>
        <v>0</v>
      </c>
      <c r="O227" s="116">
        <v>0</v>
      </c>
      <c r="P227" s="116">
        <v>0</v>
      </c>
      <c r="Q227" s="116">
        <v>0</v>
      </c>
      <c r="R227" s="116">
        <v>0</v>
      </c>
      <c r="S227" s="116">
        <v>0</v>
      </c>
      <c r="T227" s="116">
        <v>0</v>
      </c>
      <c r="U227" s="116">
        <v>0</v>
      </c>
      <c r="V227" s="116">
        <v>0</v>
      </c>
    </row>
    <row r="228" spans="1:22" x14ac:dyDescent="0.25">
      <c r="A228" s="158"/>
      <c r="B228" s="161"/>
      <c r="C228" s="118"/>
      <c r="D228" s="118"/>
      <c r="E228" s="154"/>
      <c r="F228" s="29" t="s">
        <v>34</v>
      </c>
      <c r="G228" s="129"/>
      <c r="H228" s="59" t="e">
        <f t="shared" si="84"/>
        <v>#REF!</v>
      </c>
      <c r="I228" s="59">
        <v>0</v>
      </c>
      <c r="J228" s="27" t="e">
        <f>#REF!+K228+L228+#REF!+#REF!+#REF!</f>
        <v>#REF!</v>
      </c>
      <c r="K228" s="116">
        <v>0</v>
      </c>
      <c r="L228" s="116">
        <v>0</v>
      </c>
      <c r="M228" s="116">
        <v>0</v>
      </c>
      <c r="N228" s="116">
        <f t="shared" si="85"/>
        <v>0</v>
      </c>
      <c r="O228" s="116">
        <v>0</v>
      </c>
      <c r="P228" s="116">
        <v>0</v>
      </c>
      <c r="Q228" s="116">
        <v>0</v>
      </c>
      <c r="R228" s="116">
        <v>0</v>
      </c>
      <c r="S228" s="116">
        <v>0</v>
      </c>
      <c r="T228" s="116">
        <v>0</v>
      </c>
      <c r="U228" s="116">
        <v>0</v>
      </c>
      <c r="V228" s="116">
        <v>0</v>
      </c>
    </row>
    <row r="229" spans="1:22" ht="26.4" x14ac:dyDescent="0.25">
      <c r="A229" s="159"/>
      <c r="B229" s="162"/>
      <c r="C229" s="118"/>
      <c r="D229" s="118"/>
      <c r="E229" s="155"/>
      <c r="F229" s="29" t="s">
        <v>96</v>
      </c>
      <c r="G229" s="129"/>
      <c r="H229" s="59" t="e">
        <f t="shared" si="84"/>
        <v>#REF!</v>
      </c>
      <c r="I229" s="59">
        <v>0</v>
      </c>
      <c r="J229" s="27" t="e">
        <f>#REF!+K229+L229+#REF!+#REF!+#REF!</f>
        <v>#REF!</v>
      </c>
      <c r="K229" s="116">
        <v>0</v>
      </c>
      <c r="L229" s="116">
        <v>150000</v>
      </c>
      <c r="M229" s="116">
        <v>20000</v>
      </c>
      <c r="N229" s="116">
        <f t="shared" si="85"/>
        <v>1240000</v>
      </c>
      <c r="O229" s="116">
        <v>1220000</v>
      </c>
      <c r="P229" s="116">
        <v>20000</v>
      </c>
      <c r="Q229" s="116">
        <v>0</v>
      </c>
      <c r="R229" s="116">
        <v>0</v>
      </c>
      <c r="S229" s="116">
        <v>0</v>
      </c>
      <c r="T229" s="116">
        <v>0</v>
      </c>
      <c r="U229" s="116">
        <v>0</v>
      </c>
      <c r="V229" s="116">
        <v>0</v>
      </c>
    </row>
    <row r="230" spans="1:22" x14ac:dyDescent="0.25">
      <c r="A230" s="205"/>
      <c r="B230" s="133" t="s">
        <v>133</v>
      </c>
      <c r="C230" s="62"/>
      <c r="D230" s="62"/>
      <c r="E230" s="202"/>
      <c r="F230" s="75" t="s">
        <v>1</v>
      </c>
      <c r="G230" s="64"/>
      <c r="H230" s="64"/>
      <c r="I230" s="64"/>
      <c r="J230" s="52"/>
      <c r="K230" s="64"/>
      <c r="L230" s="64"/>
      <c r="M230" s="64"/>
      <c r="N230" s="76">
        <f t="shared" ref="N230" si="86">SUM(N231:N233)</f>
        <v>1240000</v>
      </c>
      <c r="O230" s="76">
        <f t="shared" ref="O230:U230" si="87">SUM(O231:O233)</f>
        <v>1220000</v>
      </c>
      <c r="P230" s="76">
        <f t="shared" si="87"/>
        <v>20000</v>
      </c>
      <c r="Q230" s="76">
        <f t="shared" si="87"/>
        <v>0</v>
      </c>
      <c r="R230" s="76">
        <f t="shared" si="87"/>
        <v>0</v>
      </c>
      <c r="S230" s="76">
        <f t="shared" si="87"/>
        <v>0</v>
      </c>
      <c r="T230" s="76">
        <f t="shared" si="87"/>
        <v>0</v>
      </c>
      <c r="U230" s="76">
        <f t="shared" si="87"/>
        <v>0</v>
      </c>
      <c r="V230" s="76">
        <f t="shared" ref="V230" si="88">SUM(V231:V233)</f>
        <v>0</v>
      </c>
    </row>
    <row r="231" spans="1:22" ht="26.4" x14ac:dyDescent="0.25">
      <c r="A231" s="206"/>
      <c r="B231" s="134"/>
      <c r="C231" s="90"/>
      <c r="D231" s="90"/>
      <c r="E231" s="203"/>
      <c r="F231" s="91" t="s">
        <v>33</v>
      </c>
      <c r="G231" s="200">
        <v>94401800</v>
      </c>
      <c r="H231" s="64" t="e">
        <f t="shared" si="81"/>
        <v>#REF!</v>
      </c>
      <c r="I231" s="64">
        <f>I181+I184+I196+I200+I203+I206+I209+I213+I216+I220+I223</f>
        <v>437000</v>
      </c>
      <c r="J231" s="52" t="e">
        <f>#REF!+K231+L231+#REF!+#REF!+#REF!</f>
        <v>#REF!</v>
      </c>
      <c r="K231" s="64">
        <f>K178</f>
        <v>0</v>
      </c>
      <c r="L231" s="64" t="e">
        <f>#REF!</f>
        <v>#REF!</v>
      </c>
      <c r="M231" s="64" t="e">
        <f>#REF!</f>
        <v>#REF!</v>
      </c>
      <c r="N231" s="64">
        <f t="shared" ref="N231:N261" si="89">SUM(O231:V231)</f>
        <v>0</v>
      </c>
      <c r="O231" s="64">
        <f t="shared" ref="O231:P233" si="90">O227</f>
        <v>0</v>
      </c>
      <c r="P231" s="119">
        <f t="shared" si="90"/>
        <v>0</v>
      </c>
      <c r="Q231" s="121">
        <f t="shared" ref="Q231:V231" si="91">Q227</f>
        <v>0</v>
      </c>
      <c r="R231" s="121">
        <f t="shared" si="91"/>
        <v>0</v>
      </c>
      <c r="S231" s="121">
        <f t="shared" si="91"/>
        <v>0</v>
      </c>
      <c r="T231" s="121">
        <f t="shared" si="91"/>
        <v>0</v>
      </c>
      <c r="U231" s="121">
        <f t="shared" si="91"/>
        <v>0</v>
      </c>
      <c r="V231" s="121">
        <f t="shared" si="91"/>
        <v>0</v>
      </c>
    </row>
    <row r="232" spans="1:22" ht="19.5" customHeight="1" x14ac:dyDescent="0.25">
      <c r="A232" s="206"/>
      <c r="B232" s="134"/>
      <c r="C232" s="90"/>
      <c r="D232" s="90"/>
      <c r="E232" s="203"/>
      <c r="F232" s="53" t="s">
        <v>34</v>
      </c>
      <c r="G232" s="201"/>
      <c r="H232" s="64" t="e">
        <f t="shared" si="81"/>
        <v>#REF!</v>
      </c>
      <c r="I232" s="64">
        <f>I182+I185+I197+I201+I204+I207+I210+I214+I217+I221+I224</f>
        <v>525000</v>
      </c>
      <c r="J232" s="52" t="e">
        <f>#REF!+K232+L232+#REF!+#REF!+#REF!</f>
        <v>#REF!</v>
      </c>
      <c r="K232" s="64">
        <f>K179</f>
        <v>0</v>
      </c>
      <c r="L232" s="64" t="e">
        <f>#REF!</f>
        <v>#REF!</v>
      </c>
      <c r="M232" s="64" t="e">
        <f>#REF!</f>
        <v>#REF!</v>
      </c>
      <c r="N232" s="64">
        <f t="shared" si="89"/>
        <v>0</v>
      </c>
      <c r="O232" s="64">
        <f t="shared" si="90"/>
        <v>0</v>
      </c>
      <c r="P232" s="119">
        <f t="shared" si="90"/>
        <v>0</v>
      </c>
      <c r="Q232" s="121">
        <f>Q228</f>
        <v>0</v>
      </c>
      <c r="R232" s="121">
        <f t="shared" ref="R232:V232" si="92">R228</f>
        <v>0</v>
      </c>
      <c r="S232" s="121">
        <f t="shared" si="92"/>
        <v>0</v>
      </c>
      <c r="T232" s="121">
        <f t="shared" si="92"/>
        <v>0</v>
      </c>
      <c r="U232" s="121">
        <f t="shared" si="92"/>
        <v>0</v>
      </c>
      <c r="V232" s="121">
        <f t="shared" si="92"/>
        <v>0</v>
      </c>
    </row>
    <row r="233" spans="1:22" ht="26.4" x14ac:dyDescent="0.25">
      <c r="A233" s="207"/>
      <c r="B233" s="135"/>
      <c r="C233" s="90"/>
      <c r="D233" s="90"/>
      <c r="E233" s="204"/>
      <c r="F233" s="53" t="s">
        <v>96</v>
      </c>
      <c r="G233" s="201"/>
      <c r="H233" s="64" t="e">
        <f t="shared" si="81"/>
        <v>#REF!</v>
      </c>
      <c r="I233" s="64">
        <f>I183+I198+I202+I205+I208+I211+I215+I218+I222+I225</f>
        <v>0</v>
      </c>
      <c r="J233" s="52" t="e">
        <f>#REF!+K233+L233+#REF!+#REF!+#REF!</f>
        <v>#REF!</v>
      </c>
      <c r="K233" s="64">
        <f>K232</f>
        <v>0</v>
      </c>
      <c r="L233" s="64" t="e">
        <f>#REF!</f>
        <v>#REF!</v>
      </c>
      <c r="M233" s="64" t="e">
        <f>#REF!</f>
        <v>#REF!</v>
      </c>
      <c r="N233" s="64">
        <f t="shared" si="89"/>
        <v>1240000</v>
      </c>
      <c r="O233" s="64">
        <f t="shared" si="90"/>
        <v>1220000</v>
      </c>
      <c r="P233" s="119">
        <f t="shared" si="90"/>
        <v>20000</v>
      </c>
      <c r="Q233" s="121">
        <f>Q229</f>
        <v>0</v>
      </c>
      <c r="R233" s="121">
        <f t="shared" ref="R233:V233" si="93">R229</f>
        <v>0</v>
      </c>
      <c r="S233" s="121">
        <f t="shared" si="93"/>
        <v>0</v>
      </c>
      <c r="T233" s="121">
        <f t="shared" si="93"/>
        <v>0</v>
      </c>
      <c r="U233" s="121">
        <f t="shared" si="93"/>
        <v>0</v>
      </c>
      <c r="V233" s="121">
        <f t="shared" si="93"/>
        <v>0</v>
      </c>
    </row>
    <row r="234" spans="1:22" x14ac:dyDescent="0.25">
      <c r="A234" s="228"/>
      <c r="B234" s="238" t="s">
        <v>156</v>
      </c>
      <c r="C234" s="81"/>
      <c r="D234" s="81"/>
      <c r="E234" s="241"/>
      <c r="F234" s="92" t="s">
        <v>1</v>
      </c>
      <c r="G234" s="82"/>
      <c r="H234" s="35"/>
      <c r="I234" s="35"/>
      <c r="J234" s="28"/>
      <c r="K234" s="35"/>
      <c r="L234" s="35"/>
      <c r="M234" s="35"/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</row>
    <row r="235" spans="1:22" ht="26.4" x14ac:dyDescent="0.25">
      <c r="A235" s="229"/>
      <c r="B235" s="239"/>
      <c r="C235" s="81"/>
      <c r="D235" s="81"/>
      <c r="E235" s="242"/>
      <c r="F235" s="92" t="s">
        <v>2</v>
      </c>
      <c r="G235" s="82"/>
      <c r="H235" s="35"/>
      <c r="I235" s="35"/>
      <c r="J235" s="28"/>
      <c r="K235" s="35"/>
      <c r="L235" s="35"/>
      <c r="M235" s="35"/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</row>
    <row r="236" spans="1:22" ht="26.4" x14ac:dyDescent="0.25">
      <c r="A236" s="229"/>
      <c r="B236" s="239"/>
      <c r="C236" s="81"/>
      <c r="D236" s="81"/>
      <c r="E236" s="242"/>
      <c r="F236" s="92" t="s">
        <v>157</v>
      </c>
      <c r="G236" s="82"/>
      <c r="H236" s="35"/>
      <c r="I236" s="35"/>
      <c r="J236" s="28"/>
      <c r="K236" s="35"/>
      <c r="L236" s="35"/>
      <c r="M236" s="35"/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</row>
    <row r="237" spans="1:22" ht="26.4" x14ac:dyDescent="0.25">
      <c r="A237" s="229"/>
      <c r="B237" s="239"/>
      <c r="C237" s="81"/>
      <c r="D237" s="81"/>
      <c r="E237" s="242"/>
      <c r="F237" s="92" t="s">
        <v>3</v>
      </c>
      <c r="G237" s="82"/>
      <c r="H237" s="35"/>
      <c r="I237" s="35"/>
      <c r="J237" s="28"/>
      <c r="K237" s="35"/>
      <c r="L237" s="35"/>
      <c r="M237" s="35"/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</row>
    <row r="238" spans="1:22" ht="27.75" customHeight="1" x14ac:dyDescent="0.25">
      <c r="A238" s="230"/>
      <c r="B238" s="240"/>
      <c r="C238" s="81"/>
      <c r="D238" s="81"/>
      <c r="E238" s="243"/>
      <c r="F238" s="92" t="s">
        <v>158</v>
      </c>
      <c r="G238" s="82"/>
      <c r="H238" s="35"/>
      <c r="I238" s="35"/>
      <c r="J238" s="28"/>
      <c r="K238" s="35"/>
      <c r="L238" s="35"/>
      <c r="M238" s="35"/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</row>
    <row r="239" spans="1:22" ht="15" customHeight="1" x14ac:dyDescent="0.25">
      <c r="A239" s="156" t="s">
        <v>148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</row>
    <row r="240" spans="1:22" ht="15" customHeight="1" x14ac:dyDescent="0.25">
      <c r="A240" s="157" t="s">
        <v>10</v>
      </c>
      <c r="B240" s="160" t="s">
        <v>151</v>
      </c>
      <c r="C240" s="93"/>
      <c r="D240" s="93"/>
      <c r="E240" s="153" t="s">
        <v>11</v>
      </c>
      <c r="F240" s="88" t="s">
        <v>1</v>
      </c>
      <c r="G240" s="93"/>
      <c r="H240" s="93"/>
      <c r="I240" s="93"/>
      <c r="J240" s="93"/>
      <c r="K240" s="93"/>
      <c r="L240" s="93"/>
      <c r="M240" s="93"/>
      <c r="N240" s="89">
        <f t="shared" ref="N240" si="94">SUM(N241:N243)</f>
        <v>14635873.23</v>
      </c>
      <c r="O240" s="89">
        <f t="shared" ref="O240" si="95">SUM(O241:O243)</f>
        <v>4878624.41</v>
      </c>
      <c r="P240" s="89">
        <f t="shared" ref="P240" si="96">SUM(P241:P243)</f>
        <v>4878624.41</v>
      </c>
      <c r="Q240" s="89">
        <f t="shared" ref="Q240" si="97">SUM(Q241:Q243)</f>
        <v>4878624.41</v>
      </c>
      <c r="R240" s="89">
        <f t="shared" ref="R240" si="98">SUM(R241:R243)</f>
        <v>0</v>
      </c>
      <c r="S240" s="89">
        <f t="shared" ref="S240" si="99">SUM(S241:S243)</f>
        <v>0</v>
      </c>
      <c r="T240" s="89">
        <f t="shared" ref="T240" si="100">SUM(T241:T243)</f>
        <v>0</v>
      </c>
      <c r="U240" s="89">
        <f t="shared" ref="U240" si="101">SUM(U241:U243)</f>
        <v>0</v>
      </c>
      <c r="V240" s="89">
        <f t="shared" ref="V240" si="102">SUM(V241:V243)</f>
        <v>0</v>
      </c>
    </row>
    <row r="241" spans="1:22" ht="19.5" customHeight="1" x14ac:dyDescent="0.25">
      <c r="A241" s="158"/>
      <c r="B241" s="161"/>
      <c r="C241" s="57"/>
      <c r="D241" s="57"/>
      <c r="E241" s="154"/>
      <c r="F241" s="58" t="s">
        <v>33</v>
      </c>
      <c r="G241" s="129" t="e">
        <f>#REF!+K242+L242+#REF!+#REF!+#REF!</f>
        <v>#REF!</v>
      </c>
      <c r="H241" s="59" t="e">
        <f t="shared" ref="H241:H257" si="103">SUM(I241:O241)</f>
        <v>#REF!</v>
      </c>
      <c r="I241" s="59">
        <v>0</v>
      </c>
      <c r="J241" s="27" t="e">
        <f>#REF!+K241+L241+#REF!+#REF!+#REF!</f>
        <v>#REF!</v>
      </c>
      <c r="K241" s="35">
        <v>0</v>
      </c>
      <c r="L241" s="35">
        <v>0</v>
      </c>
      <c r="M241" s="35">
        <v>0</v>
      </c>
      <c r="N241" s="35">
        <f t="shared" si="89"/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</row>
    <row r="242" spans="1:22" x14ac:dyDescent="0.25">
      <c r="A242" s="158"/>
      <c r="B242" s="161"/>
      <c r="C242" s="57"/>
      <c r="D242" s="57"/>
      <c r="E242" s="154"/>
      <c r="F242" s="29" t="s">
        <v>34</v>
      </c>
      <c r="G242" s="129"/>
      <c r="H242" s="59" t="e">
        <f t="shared" si="103"/>
        <v>#REF!</v>
      </c>
      <c r="I242" s="59">
        <v>4477249.95</v>
      </c>
      <c r="J242" s="27" t="e">
        <f>#REF!+K242+L242+#REF!+#REF!+#REF!</f>
        <v>#REF!</v>
      </c>
      <c r="K242" s="35">
        <f>5062221.78-250289.55+368789.55</f>
        <v>5180721.78</v>
      </c>
      <c r="L242" s="35">
        <v>5217896.26</v>
      </c>
      <c r="M242" s="35">
        <v>5738157.2699999996</v>
      </c>
      <c r="N242" s="35">
        <f t="shared" si="89"/>
        <v>14635873.23</v>
      </c>
      <c r="O242" s="35">
        <v>4878624.41</v>
      </c>
      <c r="P242" s="35">
        <v>4878624.41</v>
      </c>
      <c r="Q242" s="35">
        <v>4878624.41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</row>
    <row r="243" spans="1:22" ht="26.4" x14ac:dyDescent="0.25">
      <c r="A243" s="159"/>
      <c r="B243" s="162"/>
      <c r="C243" s="57"/>
      <c r="D243" s="57"/>
      <c r="E243" s="155"/>
      <c r="F243" s="29" t="s">
        <v>96</v>
      </c>
      <c r="G243" s="129"/>
      <c r="H243" s="59" t="e">
        <f t="shared" si="103"/>
        <v>#REF!</v>
      </c>
      <c r="I243" s="59">
        <v>0</v>
      </c>
      <c r="J243" s="27" t="e">
        <f>#REF!+K243+L243+#REF!+#REF!+#REF!</f>
        <v>#REF!</v>
      </c>
      <c r="K243" s="35">
        <v>0</v>
      </c>
      <c r="L243" s="35">
        <v>0</v>
      </c>
      <c r="M243" s="35">
        <v>0</v>
      </c>
      <c r="N243" s="35">
        <f t="shared" si="89"/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</row>
    <row r="244" spans="1:22" x14ac:dyDescent="0.25">
      <c r="A244" s="157" t="s">
        <v>77</v>
      </c>
      <c r="B244" s="160" t="s">
        <v>154</v>
      </c>
      <c r="C244" s="57"/>
      <c r="D244" s="57"/>
      <c r="E244" s="153" t="s">
        <v>11</v>
      </c>
      <c r="F244" s="88" t="s">
        <v>1</v>
      </c>
      <c r="G244" s="35"/>
      <c r="H244" s="59"/>
      <c r="I244" s="59"/>
      <c r="J244" s="27"/>
      <c r="K244" s="35"/>
      <c r="L244" s="35"/>
      <c r="M244" s="35"/>
      <c r="N244" s="89">
        <f t="shared" ref="N244" si="104">SUM(N245:N247)</f>
        <v>12198327.42</v>
      </c>
      <c r="O244" s="89">
        <f t="shared" ref="O244" si="105">SUM(O245:O247)</f>
        <v>4066109.14</v>
      </c>
      <c r="P244" s="89">
        <f t="shared" ref="P244" si="106">SUM(P245:P247)</f>
        <v>4066109.14</v>
      </c>
      <c r="Q244" s="89">
        <f t="shared" ref="Q244" si="107">SUM(Q245:Q247)</f>
        <v>4066109.14</v>
      </c>
      <c r="R244" s="89">
        <f t="shared" ref="R244" si="108">SUM(R245:R247)</f>
        <v>0</v>
      </c>
      <c r="S244" s="89">
        <f t="shared" ref="S244" si="109">SUM(S245:S247)</f>
        <v>0</v>
      </c>
      <c r="T244" s="89">
        <f t="shared" ref="T244" si="110">SUM(T245:T247)</f>
        <v>0</v>
      </c>
      <c r="U244" s="89">
        <f t="shared" ref="U244" si="111">SUM(U245:U247)</f>
        <v>0</v>
      </c>
      <c r="V244" s="89">
        <f t="shared" ref="V244" si="112">SUM(V245:V247)</f>
        <v>0</v>
      </c>
    </row>
    <row r="245" spans="1:22" ht="23.25" customHeight="1" x14ac:dyDescent="0.25">
      <c r="A245" s="158"/>
      <c r="B245" s="161"/>
      <c r="C245" s="57"/>
      <c r="D245" s="57"/>
      <c r="E245" s="154"/>
      <c r="F245" s="58" t="s">
        <v>33</v>
      </c>
      <c r="G245" s="129" t="e">
        <f>#REF!+K246+L246+#REF!+#REF!+#REF!</f>
        <v>#REF!</v>
      </c>
      <c r="H245" s="59" t="e">
        <f t="shared" si="103"/>
        <v>#REF!</v>
      </c>
      <c r="I245" s="59">
        <v>0</v>
      </c>
      <c r="J245" s="27" t="e">
        <f>#REF!+K245+L245+#REF!+#REF!+#REF!</f>
        <v>#REF!</v>
      </c>
      <c r="K245" s="35">
        <v>0</v>
      </c>
      <c r="L245" s="35">
        <v>0</v>
      </c>
      <c r="M245" s="35">
        <v>0</v>
      </c>
      <c r="N245" s="35">
        <f t="shared" si="89"/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</row>
    <row r="246" spans="1:22" x14ac:dyDescent="0.25">
      <c r="A246" s="158"/>
      <c r="B246" s="161"/>
      <c r="C246" s="57"/>
      <c r="D246" s="57"/>
      <c r="E246" s="154"/>
      <c r="F246" s="29" t="s">
        <v>34</v>
      </c>
      <c r="G246" s="129"/>
      <c r="H246" s="59" t="e">
        <f t="shared" si="103"/>
        <v>#REF!</v>
      </c>
      <c r="I246" s="59">
        <v>3621000</v>
      </c>
      <c r="J246" s="27" t="e">
        <f>#REF!+K246+L246+#REF!+#REF!+#REF!</f>
        <v>#REF!</v>
      </c>
      <c r="K246" s="35">
        <v>3694236.1</v>
      </c>
      <c r="L246" s="35">
        <v>3680069.98</v>
      </c>
      <c r="M246" s="35">
        <v>3696462.85</v>
      </c>
      <c r="N246" s="35">
        <f t="shared" si="89"/>
        <v>12198327.42</v>
      </c>
      <c r="O246" s="35">
        <v>4066109.14</v>
      </c>
      <c r="P246" s="35">
        <v>4066109.14</v>
      </c>
      <c r="Q246" s="35">
        <v>4066109.14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</row>
    <row r="247" spans="1:22" ht="30" customHeight="1" x14ac:dyDescent="0.25">
      <c r="A247" s="159"/>
      <c r="B247" s="162"/>
      <c r="C247" s="57"/>
      <c r="D247" s="57"/>
      <c r="E247" s="155"/>
      <c r="F247" s="29" t="s">
        <v>96</v>
      </c>
      <c r="G247" s="129"/>
      <c r="H247" s="59" t="e">
        <f t="shared" si="103"/>
        <v>#REF!</v>
      </c>
      <c r="I247" s="59">
        <v>0</v>
      </c>
      <c r="J247" s="27" t="e">
        <f>#REF!+K247+L247+#REF!+#REF!+#REF!</f>
        <v>#REF!</v>
      </c>
      <c r="K247" s="35">
        <v>0</v>
      </c>
      <c r="L247" s="35">
        <v>0</v>
      </c>
      <c r="M247" s="35">
        <v>0</v>
      </c>
      <c r="N247" s="35">
        <f t="shared" si="89"/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</row>
    <row r="248" spans="1:22" ht="19.5" customHeight="1" x14ac:dyDescent="0.25">
      <c r="A248" s="157" t="s">
        <v>79</v>
      </c>
      <c r="B248" s="160" t="s">
        <v>152</v>
      </c>
      <c r="C248" s="57"/>
      <c r="D248" s="57"/>
      <c r="E248" s="153" t="s">
        <v>11</v>
      </c>
      <c r="F248" s="88" t="s">
        <v>1</v>
      </c>
      <c r="G248" s="35"/>
      <c r="H248" s="59"/>
      <c r="I248" s="59"/>
      <c r="J248" s="27"/>
      <c r="K248" s="35"/>
      <c r="L248" s="35"/>
      <c r="M248" s="35"/>
      <c r="N248" s="89">
        <f t="shared" ref="N248" si="113">SUM(N249:N251)</f>
        <v>45884.22</v>
      </c>
      <c r="O248" s="89">
        <f t="shared" ref="O248" si="114">SUM(O249:O251)</f>
        <v>15294.74</v>
      </c>
      <c r="P248" s="89">
        <f t="shared" ref="P248" si="115">SUM(P249:P251)</f>
        <v>15294.74</v>
      </c>
      <c r="Q248" s="89">
        <f>Q249+Q250+Q251</f>
        <v>15294.74</v>
      </c>
      <c r="R248" s="89">
        <f t="shared" ref="R248" si="116">SUM(R249:R251)</f>
        <v>0</v>
      </c>
      <c r="S248" s="89">
        <f t="shared" ref="S248" si="117">SUM(S249:S251)</f>
        <v>0</v>
      </c>
      <c r="T248" s="89">
        <f t="shared" ref="T248" si="118">SUM(T249:T251)</f>
        <v>0</v>
      </c>
      <c r="U248" s="89">
        <f t="shared" ref="U248" si="119">SUM(U249:U251)</f>
        <v>0</v>
      </c>
      <c r="V248" s="89">
        <f t="shared" ref="V248" si="120">SUM(V249:V251)</f>
        <v>0</v>
      </c>
    </row>
    <row r="249" spans="1:22" x14ac:dyDescent="0.25">
      <c r="A249" s="158"/>
      <c r="B249" s="161"/>
      <c r="C249" s="57"/>
      <c r="D249" s="57"/>
      <c r="E249" s="154"/>
      <c r="F249" s="58" t="s">
        <v>33</v>
      </c>
      <c r="G249" s="129" t="e">
        <f>#REF!+K250+L250+#REF!+#REF!+#REF!</f>
        <v>#REF!</v>
      </c>
      <c r="H249" s="59" t="e">
        <f t="shared" si="103"/>
        <v>#REF!</v>
      </c>
      <c r="I249" s="59">
        <v>0</v>
      </c>
      <c r="J249" s="27" t="e">
        <f>#REF!+K249+L249+#REF!+#REF!+#REF!</f>
        <v>#REF!</v>
      </c>
      <c r="K249" s="35">
        <v>0</v>
      </c>
      <c r="L249" s="35">
        <v>0</v>
      </c>
      <c r="M249" s="35">
        <v>0</v>
      </c>
      <c r="N249" s="35">
        <f t="shared" si="89"/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</row>
    <row r="250" spans="1:22" x14ac:dyDescent="0.25">
      <c r="A250" s="158"/>
      <c r="B250" s="161"/>
      <c r="C250" s="57"/>
      <c r="D250" s="57"/>
      <c r="E250" s="154"/>
      <c r="F250" s="29" t="s">
        <v>34</v>
      </c>
      <c r="G250" s="129"/>
      <c r="H250" s="59" t="e">
        <f t="shared" si="103"/>
        <v>#REF!</v>
      </c>
      <c r="I250" s="59">
        <v>31500</v>
      </c>
      <c r="J250" s="27" t="e">
        <f>#REF!+K250+L250+#REF!+#REF!+#REF!</f>
        <v>#REF!</v>
      </c>
      <c r="K250" s="35">
        <f>9429.62+8768.32</f>
        <v>18197.940000000002</v>
      </c>
      <c r="L250" s="35">
        <v>17088.259999999998</v>
      </c>
      <c r="M250" s="35">
        <f>17337.36-7337.36</f>
        <v>10000</v>
      </c>
      <c r="N250" s="35">
        <f t="shared" si="89"/>
        <v>45884.22</v>
      </c>
      <c r="O250" s="35">
        <f>307*49.82</f>
        <v>15294.74</v>
      </c>
      <c r="P250" s="35">
        <f>49.82*307</f>
        <v>15294.74</v>
      </c>
      <c r="Q250" s="35">
        <f>49.82*307</f>
        <v>15294.74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</row>
    <row r="251" spans="1:22" ht="27.75" customHeight="1" x14ac:dyDescent="0.25">
      <c r="A251" s="159"/>
      <c r="B251" s="162"/>
      <c r="C251" s="57"/>
      <c r="D251" s="57"/>
      <c r="E251" s="155"/>
      <c r="F251" s="29" t="s">
        <v>96</v>
      </c>
      <c r="G251" s="129"/>
      <c r="H251" s="59" t="e">
        <f t="shared" si="103"/>
        <v>#REF!</v>
      </c>
      <c r="I251" s="59">
        <v>0</v>
      </c>
      <c r="J251" s="27" t="e">
        <f>#REF!+K251+L251+#REF!+#REF!+#REF!</f>
        <v>#REF!</v>
      </c>
      <c r="K251" s="35">
        <v>0</v>
      </c>
      <c r="L251" s="35">
        <v>0</v>
      </c>
      <c r="M251" s="35">
        <v>0</v>
      </c>
      <c r="N251" s="35">
        <f t="shared" si="89"/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</row>
    <row r="252" spans="1:22" ht="15" hidden="1" x14ac:dyDescent="0.25">
      <c r="A252" s="126" t="s">
        <v>129</v>
      </c>
      <c r="B252" s="127" t="s">
        <v>130</v>
      </c>
      <c r="C252" s="57"/>
      <c r="D252" s="57"/>
      <c r="E252" s="128" t="s">
        <v>11</v>
      </c>
      <c r="F252" s="58" t="s">
        <v>33</v>
      </c>
      <c r="G252" s="129" t="e">
        <f>#REF!+K253+L253+#REF!+#REF!+#REF!</f>
        <v>#REF!</v>
      </c>
      <c r="H252" s="59" t="e">
        <f t="shared" ref="H252:H254" si="121">SUM(I252:O252)</f>
        <v>#REF!</v>
      </c>
      <c r="I252" s="59">
        <v>10500</v>
      </c>
      <c r="J252" s="27" t="e">
        <f>#REF!+K252+L252+#REF!+#REF!+#REF!</f>
        <v>#REF!</v>
      </c>
      <c r="K252" s="35">
        <v>0</v>
      </c>
      <c r="L252" s="35">
        <v>0</v>
      </c>
      <c r="M252" s="35">
        <v>0</v>
      </c>
      <c r="N252" s="35">
        <f t="shared" si="89"/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</row>
    <row r="253" spans="1:22" ht="15" hidden="1" x14ac:dyDescent="0.25">
      <c r="A253" s="126"/>
      <c r="B253" s="127"/>
      <c r="C253" s="57"/>
      <c r="D253" s="57"/>
      <c r="E253" s="128"/>
      <c r="F253" s="29" t="s">
        <v>34</v>
      </c>
      <c r="G253" s="129"/>
      <c r="H253" s="59" t="e">
        <f t="shared" si="121"/>
        <v>#REF!</v>
      </c>
      <c r="I253" s="59">
        <v>10500</v>
      </c>
      <c r="J253" s="27" t="e">
        <f>#REF!+K253+L253+#REF!+#REF!+#REF!</f>
        <v>#REF!</v>
      </c>
      <c r="K253" s="35">
        <f>15122.86+2500</f>
        <v>17622.86</v>
      </c>
      <c r="L253" s="35">
        <v>50566172.859999999</v>
      </c>
      <c r="M253" s="35">
        <v>84732.86</v>
      </c>
      <c r="N253" s="35">
        <f t="shared" si="89"/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</row>
    <row r="254" spans="1:22" ht="25.5" hidden="1" x14ac:dyDescent="0.25">
      <c r="A254" s="126"/>
      <c r="B254" s="127"/>
      <c r="C254" s="57"/>
      <c r="D254" s="57"/>
      <c r="E254" s="128"/>
      <c r="F254" s="29" t="s">
        <v>96</v>
      </c>
      <c r="G254" s="129"/>
      <c r="H254" s="59" t="e">
        <f t="shared" si="121"/>
        <v>#REF!</v>
      </c>
      <c r="I254" s="59">
        <v>10500</v>
      </c>
      <c r="J254" s="27" t="e">
        <f>#REF!+K254+L254+#REF!+#REF!+#REF!</f>
        <v>#REF!</v>
      </c>
      <c r="K254" s="35">
        <v>0</v>
      </c>
      <c r="L254" s="35">
        <v>0</v>
      </c>
      <c r="M254" s="35">
        <v>0</v>
      </c>
      <c r="N254" s="35">
        <f t="shared" si="89"/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</row>
    <row r="255" spans="1:22" ht="15" hidden="1" x14ac:dyDescent="0.25">
      <c r="A255" s="126" t="s">
        <v>131</v>
      </c>
      <c r="B255" s="127" t="s">
        <v>132</v>
      </c>
      <c r="C255" s="57"/>
      <c r="D255" s="57"/>
      <c r="E255" s="128" t="s">
        <v>11</v>
      </c>
      <c r="F255" s="58" t="s">
        <v>33</v>
      </c>
      <c r="G255" s="129" t="e">
        <f>#REF!+K256+L256+#REF!+#REF!+#REF!</f>
        <v>#REF!</v>
      </c>
      <c r="H255" s="59" t="e">
        <f t="shared" si="103"/>
        <v>#REF!</v>
      </c>
      <c r="I255" s="59">
        <v>10500</v>
      </c>
      <c r="J255" s="27" t="e">
        <f>#REF!+K255+L255+#REF!+#REF!+#REF!</f>
        <v>#REF!</v>
      </c>
      <c r="K255" s="35">
        <v>0</v>
      </c>
      <c r="L255" s="35">
        <v>0</v>
      </c>
      <c r="M255" s="35">
        <v>0</v>
      </c>
      <c r="N255" s="35">
        <f t="shared" si="89"/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</row>
    <row r="256" spans="1:22" ht="15" hidden="1" x14ac:dyDescent="0.25">
      <c r="A256" s="126"/>
      <c r="B256" s="127"/>
      <c r="C256" s="57"/>
      <c r="D256" s="57"/>
      <c r="E256" s="128"/>
      <c r="F256" s="29" t="s">
        <v>34</v>
      </c>
      <c r="G256" s="129"/>
      <c r="H256" s="59" t="e">
        <f t="shared" si="103"/>
        <v>#REF!</v>
      </c>
      <c r="I256" s="59">
        <v>10500</v>
      </c>
      <c r="J256" s="27" t="e">
        <f>#REF!+K256+L256+#REF!+#REF!+#REF!</f>
        <v>#REF!</v>
      </c>
      <c r="K256" s="35">
        <v>250289.55</v>
      </c>
      <c r="L256" s="35">
        <v>0</v>
      </c>
      <c r="M256" s="35">
        <v>0</v>
      </c>
      <c r="N256" s="35">
        <f t="shared" si="89"/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</row>
    <row r="257" spans="1:26" ht="14.25" hidden="1" customHeight="1" x14ac:dyDescent="0.25">
      <c r="A257" s="126"/>
      <c r="B257" s="127"/>
      <c r="C257" s="57"/>
      <c r="D257" s="57"/>
      <c r="E257" s="128"/>
      <c r="F257" s="29" t="s">
        <v>96</v>
      </c>
      <c r="G257" s="129"/>
      <c r="H257" s="59" t="e">
        <f t="shared" si="103"/>
        <v>#REF!</v>
      </c>
      <c r="I257" s="59">
        <v>10500</v>
      </c>
      <c r="J257" s="27" t="e">
        <f>#REF!+K257+L257+#REF!+#REF!+#REF!</f>
        <v>#REF!</v>
      </c>
      <c r="K257" s="35">
        <v>0</v>
      </c>
      <c r="L257" s="35">
        <v>0</v>
      </c>
      <c r="M257" s="35">
        <v>0</v>
      </c>
      <c r="N257" s="35">
        <f t="shared" si="89"/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</row>
    <row r="258" spans="1:26" ht="19.5" customHeight="1" x14ac:dyDescent="0.25">
      <c r="A258" s="228" t="s">
        <v>82</v>
      </c>
      <c r="B258" s="160" t="s">
        <v>147</v>
      </c>
      <c r="C258" s="57"/>
      <c r="D258" s="57"/>
      <c r="E258" s="153" t="s">
        <v>11</v>
      </c>
      <c r="F258" s="88" t="s">
        <v>1</v>
      </c>
      <c r="G258" s="35"/>
      <c r="H258" s="59"/>
      <c r="I258" s="59"/>
      <c r="J258" s="27"/>
      <c r="K258" s="35"/>
      <c r="L258" s="35"/>
      <c r="M258" s="35"/>
      <c r="N258" s="89">
        <f t="shared" ref="N258" si="122">SUM(N259:N261)</f>
        <v>748300</v>
      </c>
      <c r="O258" s="89">
        <f t="shared" ref="O258" si="123">SUM(O259:O261)</f>
        <v>416100</v>
      </c>
      <c r="P258" s="89">
        <f t="shared" ref="P258" si="124">SUM(P259:P261)</f>
        <v>166100</v>
      </c>
      <c r="Q258" s="89">
        <f t="shared" ref="Q258" si="125">SUM(Q259:Q261)</f>
        <v>166100</v>
      </c>
      <c r="R258" s="89">
        <f t="shared" ref="R258" si="126">SUM(R259:R261)</f>
        <v>0</v>
      </c>
      <c r="S258" s="89">
        <f t="shared" ref="S258" si="127">SUM(S259:S261)</f>
        <v>0</v>
      </c>
      <c r="T258" s="89">
        <f t="shared" ref="T258" si="128">SUM(T259:T261)</f>
        <v>0</v>
      </c>
      <c r="U258" s="89">
        <f t="shared" ref="U258" si="129">SUM(U259:U261)</f>
        <v>0</v>
      </c>
      <c r="V258" s="89">
        <f t="shared" ref="V258" si="130">SUM(V259:V261)</f>
        <v>0</v>
      </c>
    </row>
    <row r="259" spans="1:26" ht="27.75" customHeight="1" x14ac:dyDescent="0.25">
      <c r="A259" s="229"/>
      <c r="B259" s="161"/>
      <c r="C259" s="57"/>
      <c r="D259" s="57"/>
      <c r="E259" s="154"/>
      <c r="F259" s="58" t="s">
        <v>33</v>
      </c>
      <c r="G259" s="129" t="e">
        <f>#REF!+K260+L260+#REF!+#REF!+#REF!</f>
        <v>#REF!</v>
      </c>
      <c r="H259" s="59" t="e">
        <f t="shared" ref="H259:H261" si="131">SUM(I259:O259)</f>
        <v>#REF!</v>
      </c>
      <c r="I259" s="59">
        <v>0</v>
      </c>
      <c r="J259" s="27" t="e">
        <f>#REF!+K259+L259+#REF!+#REF!+#REF!</f>
        <v>#REF!</v>
      </c>
      <c r="K259" s="35">
        <v>0</v>
      </c>
      <c r="L259" s="35">
        <v>0</v>
      </c>
      <c r="M259" s="35">
        <v>0</v>
      </c>
      <c r="N259" s="35">
        <f t="shared" si="89"/>
        <v>498300</v>
      </c>
      <c r="O259" s="35">
        <f>166100</f>
        <v>166100</v>
      </c>
      <c r="P259" s="35">
        <v>166100</v>
      </c>
      <c r="Q259" s="35">
        <v>166100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</row>
    <row r="260" spans="1:26" ht="23.25" customHeight="1" x14ac:dyDescent="0.25">
      <c r="A260" s="229"/>
      <c r="B260" s="161"/>
      <c r="C260" s="57"/>
      <c r="D260" s="57"/>
      <c r="E260" s="154"/>
      <c r="F260" s="29" t="s">
        <v>34</v>
      </c>
      <c r="G260" s="129"/>
      <c r="H260" s="59" t="e">
        <f t="shared" si="131"/>
        <v>#REF!</v>
      </c>
      <c r="I260" s="59">
        <v>31500</v>
      </c>
      <c r="J260" s="27" t="e">
        <f>#REF!+K260+L260+#REF!+#REF!+#REF!</f>
        <v>#REF!</v>
      </c>
      <c r="K260" s="35">
        <f>9429.62+8768.32</f>
        <v>18197.940000000002</v>
      </c>
      <c r="L260" s="35">
        <v>17088.259999999998</v>
      </c>
      <c r="M260" s="35">
        <f>17337.36-7337.36</f>
        <v>10000</v>
      </c>
      <c r="N260" s="35">
        <f t="shared" si="89"/>
        <v>250000</v>
      </c>
      <c r="O260" s="35">
        <v>250000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</row>
    <row r="261" spans="1:26" ht="31.5" customHeight="1" x14ac:dyDescent="0.25">
      <c r="A261" s="230"/>
      <c r="B261" s="162"/>
      <c r="C261" s="57"/>
      <c r="D261" s="57"/>
      <c r="E261" s="155"/>
      <c r="F261" s="29" t="s">
        <v>96</v>
      </c>
      <c r="G261" s="129"/>
      <c r="H261" s="59" t="e">
        <f t="shared" si="131"/>
        <v>#REF!</v>
      </c>
      <c r="I261" s="59">
        <v>0</v>
      </c>
      <c r="J261" s="27" t="e">
        <f>#REF!+K261+L261+#REF!+#REF!+#REF!</f>
        <v>#REF!</v>
      </c>
      <c r="K261" s="35">
        <v>0</v>
      </c>
      <c r="L261" s="35">
        <v>0</v>
      </c>
      <c r="M261" s="35">
        <v>0</v>
      </c>
      <c r="N261" s="35">
        <f t="shared" si="89"/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</row>
    <row r="262" spans="1:26" ht="21" customHeight="1" x14ac:dyDescent="0.25">
      <c r="A262" s="142" t="s">
        <v>84</v>
      </c>
      <c r="B262" s="139" t="s">
        <v>171</v>
      </c>
      <c r="C262" s="114"/>
      <c r="D262" s="114"/>
      <c r="E262" s="217" t="s">
        <v>11</v>
      </c>
      <c r="F262" s="88" t="s">
        <v>1</v>
      </c>
      <c r="G262" s="113"/>
      <c r="H262" s="59"/>
      <c r="I262" s="59"/>
      <c r="J262" s="27"/>
      <c r="K262" s="113"/>
      <c r="L262" s="113"/>
      <c r="M262" s="113"/>
      <c r="N262" s="23">
        <f t="shared" ref="N262" si="132">SUM(N263:N265)</f>
        <v>2931443.31</v>
      </c>
      <c r="O262" s="23">
        <f t="shared" ref="O262:V262" si="133">SUM(O263:O265)</f>
        <v>1281643.31</v>
      </c>
      <c r="P262" s="23">
        <f t="shared" si="133"/>
        <v>824900</v>
      </c>
      <c r="Q262" s="23">
        <f t="shared" si="133"/>
        <v>824900</v>
      </c>
      <c r="R262" s="23">
        <f t="shared" si="133"/>
        <v>0</v>
      </c>
      <c r="S262" s="23">
        <f t="shared" si="133"/>
        <v>0</v>
      </c>
      <c r="T262" s="23">
        <f t="shared" si="133"/>
        <v>0</v>
      </c>
      <c r="U262" s="23">
        <f t="shared" si="133"/>
        <v>0</v>
      </c>
      <c r="V262" s="23">
        <f t="shared" si="133"/>
        <v>0</v>
      </c>
    </row>
    <row r="263" spans="1:26" ht="20.25" customHeight="1" x14ac:dyDescent="0.25">
      <c r="A263" s="143"/>
      <c r="B263" s="140"/>
      <c r="C263" s="113"/>
      <c r="D263" s="113"/>
      <c r="E263" s="218"/>
      <c r="F263" s="56" t="s">
        <v>33</v>
      </c>
      <c r="G263" s="113">
        <v>882774.4</v>
      </c>
      <c r="H263" s="113" t="e">
        <f t="shared" ref="H263:H265" si="134">SUM(I263:O263)</f>
        <v>#REF!</v>
      </c>
      <c r="I263" s="113">
        <v>0</v>
      </c>
      <c r="J263" s="113" t="e">
        <f>#REF!+K263+L263+#REF!+#REF!+#REF!</f>
        <v>#REF!</v>
      </c>
      <c r="K263" s="113">
        <v>0</v>
      </c>
      <c r="L263" s="113">
        <v>0</v>
      </c>
      <c r="M263" s="60">
        <v>0</v>
      </c>
      <c r="N263" s="113">
        <f t="shared" ref="N263:N265" si="135">SUM(O263:V263)</f>
        <v>0</v>
      </c>
      <c r="O263" s="113">
        <v>0</v>
      </c>
      <c r="P263" s="113">
        <v>0</v>
      </c>
      <c r="Q263" s="113">
        <v>0</v>
      </c>
      <c r="R263" s="113">
        <v>0</v>
      </c>
      <c r="S263" s="113">
        <v>0</v>
      </c>
      <c r="T263" s="113">
        <v>0</v>
      </c>
      <c r="U263" s="113">
        <v>0</v>
      </c>
      <c r="V263" s="113">
        <v>0</v>
      </c>
    </row>
    <row r="264" spans="1:26" ht="24" customHeight="1" x14ac:dyDescent="0.25">
      <c r="A264" s="143"/>
      <c r="B264" s="140"/>
      <c r="C264" s="113"/>
      <c r="D264" s="113"/>
      <c r="E264" s="218"/>
      <c r="F264" s="56" t="s">
        <v>34</v>
      </c>
      <c r="G264" s="113"/>
      <c r="H264" s="113" t="e">
        <f t="shared" si="134"/>
        <v>#REF!</v>
      </c>
      <c r="I264" s="113">
        <v>819635.71</v>
      </c>
      <c r="J264" s="113" t="e">
        <f>#REF!+K264+L264+#REF!+#REF!+#REF!</f>
        <v>#REF!</v>
      </c>
      <c r="K264" s="113">
        <v>0</v>
      </c>
      <c r="L264" s="113">
        <v>3887000</v>
      </c>
      <c r="M264" s="60">
        <v>0</v>
      </c>
      <c r="N264" s="113">
        <f t="shared" si="135"/>
        <v>2931443.31</v>
      </c>
      <c r="O264" s="113">
        <f>824900+456743.31</f>
        <v>1281643.31</v>
      </c>
      <c r="P264" s="113">
        <v>824900</v>
      </c>
      <c r="Q264" s="113">
        <v>824900</v>
      </c>
      <c r="R264" s="113">
        <v>0</v>
      </c>
      <c r="S264" s="113">
        <v>0</v>
      </c>
      <c r="T264" s="113">
        <v>0</v>
      </c>
      <c r="U264" s="113">
        <v>0</v>
      </c>
      <c r="V264" s="113">
        <v>0</v>
      </c>
    </row>
    <row r="265" spans="1:26" ht="27" customHeight="1" x14ac:dyDescent="0.25">
      <c r="A265" s="144"/>
      <c r="B265" s="141"/>
      <c r="C265" s="113"/>
      <c r="D265" s="113"/>
      <c r="E265" s="219"/>
      <c r="F265" s="56" t="s">
        <v>96</v>
      </c>
      <c r="G265" s="113"/>
      <c r="H265" s="113" t="e">
        <f t="shared" si="134"/>
        <v>#REF!</v>
      </c>
      <c r="I265" s="113">
        <v>0</v>
      </c>
      <c r="J265" s="113" t="e">
        <f>#REF!+K265+L265+#REF!+#REF!+#REF!</f>
        <v>#REF!</v>
      </c>
      <c r="K265" s="113">
        <v>0</v>
      </c>
      <c r="L265" s="113">
        <v>0</v>
      </c>
      <c r="M265" s="60">
        <v>0</v>
      </c>
      <c r="N265" s="113">
        <f t="shared" si="135"/>
        <v>0</v>
      </c>
      <c r="O265" s="113">
        <v>0</v>
      </c>
      <c r="P265" s="113">
        <v>0</v>
      </c>
      <c r="Q265" s="113">
        <v>0</v>
      </c>
      <c r="R265" s="113">
        <v>0</v>
      </c>
      <c r="S265" s="113">
        <v>0</v>
      </c>
      <c r="T265" s="113">
        <v>0</v>
      </c>
      <c r="U265" s="113">
        <v>0</v>
      </c>
      <c r="V265" s="113">
        <v>0</v>
      </c>
      <c r="Y265" s="3"/>
    </row>
    <row r="266" spans="1:26" ht="27" customHeight="1" x14ac:dyDescent="0.25">
      <c r="A266" s="157" t="s">
        <v>87</v>
      </c>
      <c r="B266" s="160" t="s">
        <v>176</v>
      </c>
      <c r="C266" s="123"/>
      <c r="D266" s="123"/>
      <c r="E266" s="153" t="s">
        <v>11</v>
      </c>
      <c r="F266" s="72" t="s">
        <v>1</v>
      </c>
      <c r="G266" s="120"/>
      <c r="H266" s="59"/>
      <c r="I266" s="59"/>
      <c r="J266" s="27"/>
      <c r="K266" s="120"/>
      <c r="L266" s="120"/>
      <c r="M266" s="120"/>
      <c r="N266" s="74">
        <f t="shared" ref="N266" si="136">SUM(N267:N269)</f>
        <v>1500</v>
      </c>
      <c r="O266" s="74">
        <f t="shared" ref="O266:V266" si="137">SUM(O267:O269)</f>
        <v>1500</v>
      </c>
      <c r="P266" s="74">
        <f t="shared" si="137"/>
        <v>0</v>
      </c>
      <c r="Q266" s="74">
        <f t="shared" si="137"/>
        <v>0</v>
      </c>
      <c r="R266" s="74">
        <f t="shared" si="137"/>
        <v>0</v>
      </c>
      <c r="S266" s="74">
        <f t="shared" si="137"/>
        <v>0</v>
      </c>
      <c r="T266" s="74">
        <f t="shared" si="137"/>
        <v>0</v>
      </c>
      <c r="U266" s="74">
        <f t="shared" si="137"/>
        <v>0</v>
      </c>
      <c r="V266" s="74">
        <f t="shared" si="137"/>
        <v>0</v>
      </c>
      <c r="Y266" s="3"/>
    </row>
    <row r="267" spans="1:26" ht="27" customHeight="1" x14ac:dyDescent="0.25">
      <c r="A267" s="158"/>
      <c r="B267" s="161"/>
      <c r="C267" s="122"/>
      <c r="D267" s="122"/>
      <c r="E267" s="154"/>
      <c r="F267" s="58" t="s">
        <v>33</v>
      </c>
      <c r="G267" s="129">
        <v>1</v>
      </c>
      <c r="H267" s="59" t="e">
        <f t="shared" ref="H267:H269" si="138">SUM(I267:O267)</f>
        <v>#REF!</v>
      </c>
      <c r="I267" s="59">
        <v>0</v>
      </c>
      <c r="J267" s="27" t="e">
        <f>#REF!+K267+L267+#REF!+#REF!+#REF!</f>
        <v>#REF!</v>
      </c>
      <c r="K267" s="120">
        <v>0</v>
      </c>
      <c r="L267" s="120">
        <v>0</v>
      </c>
      <c r="M267" s="120">
        <v>0</v>
      </c>
      <c r="N267" s="120">
        <f t="shared" ref="N267:N268" si="139">SUM(O267:V267)</f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Y267" s="3"/>
    </row>
    <row r="268" spans="1:26" ht="27" customHeight="1" x14ac:dyDescent="0.25">
      <c r="A268" s="158"/>
      <c r="B268" s="161"/>
      <c r="C268" s="122"/>
      <c r="D268" s="122"/>
      <c r="E268" s="154"/>
      <c r="F268" s="29" t="s">
        <v>34</v>
      </c>
      <c r="G268" s="129"/>
      <c r="H268" s="59" t="e">
        <f t="shared" si="138"/>
        <v>#REF!</v>
      </c>
      <c r="I268" s="59">
        <v>0</v>
      </c>
      <c r="J268" s="27" t="e">
        <f>#REF!+K268+L268+#REF!+#REF!+#REF!</f>
        <v>#REF!</v>
      </c>
      <c r="K268" s="120">
        <v>0</v>
      </c>
      <c r="L268" s="120">
        <v>0</v>
      </c>
      <c r="M268" s="120">
        <v>0</v>
      </c>
      <c r="N268" s="120">
        <f t="shared" si="139"/>
        <v>1500</v>
      </c>
      <c r="O268" s="120">
        <f>1500</f>
        <v>1500</v>
      </c>
      <c r="P268" s="120">
        <v>0</v>
      </c>
      <c r="Q268" s="120">
        <v>0</v>
      </c>
      <c r="R268" s="120">
        <v>0</v>
      </c>
      <c r="S268" s="120">
        <v>0</v>
      </c>
      <c r="T268" s="120">
        <v>0</v>
      </c>
      <c r="U268" s="120">
        <v>0</v>
      </c>
      <c r="V268" s="120">
        <v>0</v>
      </c>
      <c r="Y268" s="3"/>
    </row>
    <row r="269" spans="1:26" ht="27" customHeight="1" x14ac:dyDescent="0.25">
      <c r="A269" s="159"/>
      <c r="B269" s="162"/>
      <c r="C269" s="122"/>
      <c r="D269" s="122"/>
      <c r="E269" s="155"/>
      <c r="F269" s="29" t="s">
        <v>96</v>
      </c>
      <c r="G269" s="129"/>
      <c r="H269" s="59" t="e">
        <f t="shared" si="138"/>
        <v>#REF!</v>
      </c>
      <c r="I269" s="59">
        <v>0</v>
      </c>
      <c r="J269" s="27" t="e">
        <f>#REF!+K269+L269+#REF!+#REF!+#REF!</f>
        <v>#REF!</v>
      </c>
      <c r="K269" s="120">
        <v>0</v>
      </c>
      <c r="L269" s="120">
        <v>150000</v>
      </c>
      <c r="M269" s="120">
        <v>20000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v>0</v>
      </c>
      <c r="V269" s="120">
        <v>0</v>
      </c>
      <c r="Y269" s="3"/>
    </row>
    <row r="270" spans="1:26" ht="23.25" customHeight="1" x14ac:dyDescent="0.25">
      <c r="A270" s="136"/>
      <c r="B270" s="133" t="s">
        <v>134</v>
      </c>
      <c r="C270" s="35"/>
      <c r="D270" s="35"/>
      <c r="E270" s="130"/>
      <c r="F270" s="66" t="s">
        <v>1</v>
      </c>
      <c r="G270" s="64"/>
      <c r="H270" s="64"/>
      <c r="I270" s="64"/>
      <c r="J270" s="64"/>
      <c r="K270" s="64"/>
      <c r="L270" s="64"/>
      <c r="M270" s="64"/>
      <c r="N270" s="68">
        <f t="shared" ref="N270" si="140">SUM(N271:N273)</f>
        <v>30561328.18</v>
      </c>
      <c r="O270" s="68">
        <f>SUM(O271:O273)</f>
        <v>10659271.600000001</v>
      </c>
      <c r="P270" s="68">
        <f t="shared" ref="P270" si="141">SUM(P271:P273)</f>
        <v>9951028.290000001</v>
      </c>
      <c r="Q270" s="68">
        <f t="shared" ref="Q270" si="142">SUM(Q271:Q273)</f>
        <v>9951028.290000001</v>
      </c>
      <c r="R270" s="68">
        <f t="shared" ref="R270" si="143">SUM(R271:R273)</f>
        <v>0</v>
      </c>
      <c r="S270" s="68">
        <f t="shared" ref="S270" si="144">SUM(S271:S273)</f>
        <v>0</v>
      </c>
      <c r="T270" s="68">
        <f t="shared" ref="T270" si="145">SUM(T271:T273)</f>
        <v>0</v>
      </c>
      <c r="U270" s="68">
        <f t="shared" ref="U270" si="146">SUM(U271:U273)</f>
        <v>0</v>
      </c>
      <c r="V270" s="68">
        <f t="shared" ref="V270" si="147">SUM(V271:V273)</f>
        <v>0</v>
      </c>
      <c r="Z270" s="3"/>
    </row>
    <row r="271" spans="1:26" ht="27.75" customHeight="1" x14ac:dyDescent="0.25">
      <c r="A271" s="137"/>
      <c r="B271" s="134"/>
      <c r="C271" s="90"/>
      <c r="D271" s="90"/>
      <c r="E271" s="131"/>
      <c r="F271" s="91" t="s">
        <v>33</v>
      </c>
      <c r="G271" s="124" t="e">
        <f>G223+#REF!+G255</f>
        <v>#REF!</v>
      </c>
      <c r="H271" s="64" t="e">
        <f t="shared" ref="H271:H273" si="148">SUM(I271:O271)</f>
        <v>#REF!</v>
      </c>
      <c r="I271" s="64" t="e">
        <f>I223+#REF!+I255</f>
        <v>#REF!</v>
      </c>
      <c r="J271" s="52" t="e">
        <f>#REF!+K271+L271+#REF!+#REF!+#REF!</f>
        <v>#REF!</v>
      </c>
      <c r="K271" s="64">
        <f t="shared" ref="K271:M272" si="149">K241+K245+K249+K252+K255</f>
        <v>0</v>
      </c>
      <c r="L271" s="64">
        <f t="shared" si="149"/>
        <v>0</v>
      </c>
      <c r="M271" s="64">
        <f t="shared" si="149"/>
        <v>0</v>
      </c>
      <c r="N271" s="64">
        <f>SUM(O271:V271)</f>
        <v>498300</v>
      </c>
      <c r="O271" s="64">
        <f>O241+O245+O249+O259+O263+O267</f>
        <v>166100</v>
      </c>
      <c r="P271" s="121">
        <f t="shared" ref="P271:V271" si="150">P241+P245+P249+P259+P263+P267</f>
        <v>166100</v>
      </c>
      <c r="Q271" s="121">
        <f t="shared" si="150"/>
        <v>166100</v>
      </c>
      <c r="R271" s="121">
        <f t="shared" si="150"/>
        <v>0</v>
      </c>
      <c r="S271" s="121">
        <f t="shared" si="150"/>
        <v>0</v>
      </c>
      <c r="T271" s="121">
        <f t="shared" si="150"/>
        <v>0</v>
      </c>
      <c r="U271" s="121">
        <f t="shared" si="150"/>
        <v>0</v>
      </c>
      <c r="V271" s="121">
        <f t="shared" si="150"/>
        <v>0</v>
      </c>
      <c r="Z271" s="3"/>
    </row>
    <row r="272" spans="1:26" ht="14.25" customHeight="1" x14ac:dyDescent="0.25">
      <c r="A272" s="137"/>
      <c r="B272" s="134"/>
      <c r="C272" s="90"/>
      <c r="D272" s="90"/>
      <c r="E272" s="131"/>
      <c r="F272" s="53" t="s">
        <v>34</v>
      </c>
      <c r="G272" s="125"/>
      <c r="H272" s="64" t="e">
        <f t="shared" si="148"/>
        <v>#REF!</v>
      </c>
      <c r="I272" s="64">
        <f>I224+I251+I256</f>
        <v>10500</v>
      </c>
      <c r="J272" s="52" t="e">
        <f>#REF!+K272+L272+#REF!+#REF!+#REF!</f>
        <v>#REF!</v>
      </c>
      <c r="K272" s="64">
        <f t="shared" si="149"/>
        <v>9161068.2300000004</v>
      </c>
      <c r="L272" s="64">
        <f t="shared" si="149"/>
        <v>59481227.359999999</v>
      </c>
      <c r="M272" s="64">
        <f t="shared" si="149"/>
        <v>9529352.9799999986</v>
      </c>
      <c r="N272" s="64">
        <f t="shared" ref="N272:N273" si="151">SUM(O272:V272)</f>
        <v>30063028.18</v>
      </c>
      <c r="O272" s="64">
        <f>O242+O246+O250+O260+O264+O268</f>
        <v>10493171.600000001</v>
      </c>
      <c r="P272" s="121">
        <f t="shared" ref="P272:V272" si="152">P242+P246+P250+P260+P264+P268</f>
        <v>9784928.290000001</v>
      </c>
      <c r="Q272" s="121">
        <f t="shared" si="152"/>
        <v>9784928.290000001</v>
      </c>
      <c r="R272" s="121">
        <f t="shared" si="152"/>
        <v>0</v>
      </c>
      <c r="S272" s="121">
        <f t="shared" si="152"/>
        <v>0</v>
      </c>
      <c r="T272" s="121">
        <f t="shared" si="152"/>
        <v>0</v>
      </c>
      <c r="U272" s="121">
        <f t="shared" si="152"/>
        <v>0</v>
      </c>
      <c r="V272" s="121">
        <f t="shared" si="152"/>
        <v>0</v>
      </c>
    </row>
    <row r="273" spans="1:31" ht="25.5" customHeight="1" x14ac:dyDescent="0.25">
      <c r="A273" s="138"/>
      <c r="B273" s="135"/>
      <c r="C273" s="90"/>
      <c r="D273" s="90"/>
      <c r="E273" s="132"/>
      <c r="F273" s="53" t="s">
        <v>96</v>
      </c>
      <c r="G273" s="125"/>
      <c r="H273" s="64" t="e">
        <f t="shared" si="148"/>
        <v>#REF!</v>
      </c>
      <c r="I273" s="64" t="e">
        <f>I225+#REF!+I257</f>
        <v>#REF!</v>
      </c>
      <c r="J273" s="52" t="e">
        <f>#REF!+K273+L273+#REF!+#REF!+#REF!</f>
        <v>#REF!</v>
      </c>
      <c r="K273" s="64">
        <f>K243+K247+K251+K254+K257</f>
        <v>0</v>
      </c>
      <c r="L273" s="64">
        <f>L257</f>
        <v>0</v>
      </c>
      <c r="M273" s="64">
        <f>M257</f>
        <v>0</v>
      </c>
      <c r="N273" s="64">
        <f t="shared" si="151"/>
        <v>0</v>
      </c>
      <c r="O273" s="64">
        <f>O269</f>
        <v>0</v>
      </c>
      <c r="P273" s="119">
        <f t="shared" ref="P273:V273" si="153">P243+P247+P251+P261+P265</f>
        <v>0</v>
      </c>
      <c r="Q273" s="119">
        <f t="shared" si="153"/>
        <v>0</v>
      </c>
      <c r="R273" s="119">
        <f t="shared" si="153"/>
        <v>0</v>
      </c>
      <c r="S273" s="119">
        <f t="shared" si="153"/>
        <v>0</v>
      </c>
      <c r="T273" s="119">
        <f t="shared" si="153"/>
        <v>0</v>
      </c>
      <c r="U273" s="119">
        <f t="shared" si="153"/>
        <v>0</v>
      </c>
      <c r="V273" s="119">
        <f t="shared" si="153"/>
        <v>0</v>
      </c>
      <c r="Y273" s="3"/>
    </row>
    <row r="274" spans="1:31" ht="14.25" customHeight="1" x14ac:dyDescent="0.25">
      <c r="A274" s="142"/>
      <c r="B274" s="238" t="s">
        <v>156</v>
      </c>
      <c r="C274" s="81"/>
      <c r="D274" s="81"/>
      <c r="E274" s="217"/>
      <c r="F274" s="92" t="s">
        <v>1</v>
      </c>
      <c r="G274" s="82"/>
      <c r="H274" s="35"/>
      <c r="I274" s="35"/>
      <c r="J274" s="28"/>
      <c r="K274" s="35"/>
      <c r="L274" s="35"/>
      <c r="M274" s="35"/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</row>
    <row r="275" spans="1:31" ht="14.25" customHeight="1" x14ac:dyDescent="0.25">
      <c r="A275" s="143"/>
      <c r="B275" s="239"/>
      <c r="C275" s="81"/>
      <c r="D275" s="81"/>
      <c r="E275" s="218"/>
      <c r="F275" s="92" t="s">
        <v>2</v>
      </c>
      <c r="G275" s="82"/>
      <c r="H275" s="35"/>
      <c r="I275" s="35"/>
      <c r="J275" s="28"/>
      <c r="K275" s="35"/>
      <c r="L275" s="35"/>
      <c r="M275" s="35"/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</row>
    <row r="276" spans="1:31" ht="14.25" customHeight="1" x14ac:dyDescent="0.25">
      <c r="A276" s="143"/>
      <c r="B276" s="239"/>
      <c r="C276" s="81"/>
      <c r="D276" s="81"/>
      <c r="E276" s="218"/>
      <c r="F276" s="92" t="s">
        <v>157</v>
      </c>
      <c r="G276" s="82"/>
      <c r="H276" s="35"/>
      <c r="I276" s="35"/>
      <c r="J276" s="28"/>
      <c r="K276" s="35"/>
      <c r="L276" s="35"/>
      <c r="M276" s="35"/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</row>
    <row r="277" spans="1:31" ht="14.25" customHeight="1" x14ac:dyDescent="0.25">
      <c r="A277" s="143"/>
      <c r="B277" s="239"/>
      <c r="C277" s="81"/>
      <c r="D277" s="81"/>
      <c r="E277" s="218"/>
      <c r="F277" s="92" t="s">
        <v>3</v>
      </c>
      <c r="G277" s="82"/>
      <c r="H277" s="35"/>
      <c r="I277" s="35"/>
      <c r="J277" s="28"/>
      <c r="K277" s="35"/>
      <c r="L277" s="35"/>
      <c r="M277" s="35"/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</row>
    <row r="278" spans="1:31" ht="28.5" customHeight="1" x14ac:dyDescent="0.25">
      <c r="A278" s="144"/>
      <c r="B278" s="240"/>
      <c r="C278" s="81"/>
      <c r="D278" s="81"/>
      <c r="E278" s="219"/>
      <c r="F278" s="92" t="s">
        <v>158</v>
      </c>
      <c r="G278" s="82"/>
      <c r="H278" s="35"/>
      <c r="I278" s="35"/>
      <c r="J278" s="28"/>
      <c r="K278" s="35"/>
      <c r="L278" s="35"/>
      <c r="M278" s="35"/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</row>
    <row r="279" spans="1:31" ht="14.25" customHeight="1" x14ac:dyDescent="0.25">
      <c r="A279" s="231" t="s">
        <v>159</v>
      </c>
      <c r="B279" s="232"/>
      <c r="C279" s="94"/>
      <c r="D279" s="94"/>
      <c r="E279" s="130"/>
      <c r="F279" s="66" t="s">
        <v>1</v>
      </c>
      <c r="G279" s="95"/>
      <c r="H279" s="64"/>
      <c r="I279" s="64"/>
      <c r="J279" s="52"/>
      <c r="K279" s="64"/>
      <c r="L279" s="64"/>
      <c r="M279" s="64"/>
      <c r="N279" s="68">
        <f>SUM(N280:N282)</f>
        <v>71401091.939999998</v>
      </c>
      <c r="O279" s="68">
        <f t="shared" ref="O279" si="154">SUM(O280:O282)</f>
        <v>34059603.049999997</v>
      </c>
      <c r="P279" s="68">
        <f t="shared" ref="P279" si="155">SUM(P280:P282)</f>
        <v>18730300</v>
      </c>
      <c r="Q279" s="68">
        <f t="shared" ref="Q279" si="156">SUM(Q280:Q282)</f>
        <v>18611188.890000001</v>
      </c>
      <c r="R279" s="68">
        <f t="shared" ref="R279" si="157">SUM(R280:R282)</f>
        <v>0</v>
      </c>
      <c r="S279" s="68">
        <f t="shared" ref="S279" si="158">SUM(S280:S282)</f>
        <v>0</v>
      </c>
      <c r="T279" s="68">
        <f t="shared" ref="T279" si="159">SUM(T280:T282)</f>
        <v>0</v>
      </c>
      <c r="U279" s="68">
        <f t="shared" ref="U279" si="160">SUM(U280:U282)</f>
        <v>0</v>
      </c>
      <c r="V279" s="68">
        <f t="shared" ref="V279" si="161">SUM(V280:V282)</f>
        <v>0</v>
      </c>
    </row>
    <row r="280" spans="1:31" ht="29.25" customHeight="1" x14ac:dyDescent="0.25">
      <c r="A280" s="233"/>
      <c r="B280" s="234"/>
      <c r="C280" s="96"/>
      <c r="D280" s="96"/>
      <c r="E280" s="131"/>
      <c r="F280" s="91" t="s">
        <v>33</v>
      </c>
      <c r="G280" s="145" t="e">
        <f>#REF!</f>
        <v>#REF!</v>
      </c>
      <c r="H280" s="64" t="e">
        <f>SUM(I280:O280)</f>
        <v>#REF!</v>
      </c>
      <c r="I280" s="64" t="e">
        <f>I116+#REF!+I231+#REF!</f>
        <v>#REF!</v>
      </c>
      <c r="J280" s="97" t="e">
        <f>#REF!+K280+L280+#REF!+#REF!+#REF!</f>
        <v>#REF!</v>
      </c>
      <c r="K280" s="64" t="e">
        <f>K116+K151+K231+K271+#REF!+#REF!</f>
        <v>#REF!</v>
      </c>
      <c r="L280" s="64" t="e">
        <f>L116+L151+L231+L271+#REF!+#REF!</f>
        <v>#REF!</v>
      </c>
      <c r="M280" s="64" t="e">
        <f>M116+M151+M231+M271+#REF!+#REF!</f>
        <v>#REF!</v>
      </c>
      <c r="N280" s="64">
        <f>SUM(O280:V280)</f>
        <v>14149000</v>
      </c>
      <c r="O280" s="64">
        <f t="shared" ref="O280:V280" si="162">O271+O231+O169+O154+O116</f>
        <v>5099000</v>
      </c>
      <c r="P280" s="115">
        <f t="shared" si="162"/>
        <v>4569600</v>
      </c>
      <c r="Q280" s="115">
        <f t="shared" si="162"/>
        <v>4480400</v>
      </c>
      <c r="R280" s="115">
        <f t="shared" si="162"/>
        <v>0</v>
      </c>
      <c r="S280" s="115">
        <f t="shared" si="162"/>
        <v>0</v>
      </c>
      <c r="T280" s="115">
        <f t="shared" si="162"/>
        <v>0</v>
      </c>
      <c r="U280" s="115">
        <f t="shared" si="162"/>
        <v>0</v>
      </c>
      <c r="V280" s="115">
        <f t="shared" si="162"/>
        <v>0</v>
      </c>
      <c r="X280" s="3"/>
      <c r="AB280" s="3"/>
      <c r="AD280" s="3"/>
      <c r="AE280" s="3"/>
    </row>
    <row r="281" spans="1:31" x14ac:dyDescent="0.25">
      <c r="A281" s="233"/>
      <c r="B281" s="234"/>
      <c r="C281" s="98"/>
      <c r="D281" s="98"/>
      <c r="E281" s="131"/>
      <c r="F281" s="53" t="s">
        <v>34</v>
      </c>
      <c r="G281" s="146"/>
      <c r="H281" s="64" t="e">
        <f>SUM(I281:O281)</f>
        <v>#REF!</v>
      </c>
      <c r="I281" s="64" t="e">
        <f>I117+#REF!+I232+#REF!</f>
        <v>#REF!</v>
      </c>
      <c r="J281" s="97" t="e">
        <f>#REF!+K281+L281+#REF!+#REF!+#REF!</f>
        <v>#REF!</v>
      </c>
      <c r="K281" s="64" t="e">
        <f>K117+#REF!+K232+K272+#REF!+#REF!</f>
        <v>#REF!</v>
      </c>
      <c r="L281" s="64" t="e">
        <f>L117+#REF!+L232+L272+#REF!+#REF!</f>
        <v>#REF!</v>
      </c>
      <c r="M281" s="64" t="e">
        <f>M117+#REF!+M232+M272+#REF!+#REF!</f>
        <v>#REF!</v>
      </c>
      <c r="N281" s="64">
        <f t="shared" ref="N281:N282" si="163">SUM(O281:V281)</f>
        <v>56012091.939999998</v>
      </c>
      <c r="O281" s="64">
        <f t="shared" ref="O281:U281" si="164">O117+O155+O170+O232+O272</f>
        <v>27740603.050000001</v>
      </c>
      <c r="P281" s="115">
        <f t="shared" si="164"/>
        <v>14140700</v>
      </c>
      <c r="Q281" s="115">
        <f t="shared" si="164"/>
        <v>14130788.890000001</v>
      </c>
      <c r="R281" s="115">
        <f t="shared" si="164"/>
        <v>0</v>
      </c>
      <c r="S281" s="115">
        <f t="shared" si="164"/>
        <v>0</v>
      </c>
      <c r="T281" s="115">
        <f t="shared" si="164"/>
        <v>0</v>
      </c>
      <c r="U281" s="115">
        <f t="shared" si="164"/>
        <v>0</v>
      </c>
      <c r="V281" s="64">
        <f>V272+V232+V170+V155</f>
        <v>0</v>
      </c>
      <c r="Y281" s="3"/>
      <c r="AA281" s="3"/>
      <c r="AB281" s="3"/>
    </row>
    <row r="282" spans="1:31" ht="28.5" customHeight="1" x14ac:dyDescent="0.25">
      <c r="A282" s="235"/>
      <c r="B282" s="236"/>
      <c r="C282" s="99"/>
      <c r="D282" s="99"/>
      <c r="E282" s="132"/>
      <c r="F282" s="53" t="s">
        <v>96</v>
      </c>
      <c r="G282" s="146"/>
      <c r="H282" s="64" t="e">
        <f>SUM(I282:O282)</f>
        <v>#REF!</v>
      </c>
      <c r="I282" s="64" t="e">
        <f>I118+#REF!+I233+#REF!</f>
        <v>#REF!</v>
      </c>
      <c r="J282" s="97" t="e">
        <f>#REF!+K282+L282+#REF!+#REF!+#REF!</f>
        <v>#REF!</v>
      </c>
      <c r="K282" s="64" t="e">
        <f>K118+K152+K233+K273+#REF!+#REF!</f>
        <v>#REF!</v>
      </c>
      <c r="L282" s="64" t="e">
        <f>L118+L152+L233+L273+#REF!+#REF!</f>
        <v>#REF!</v>
      </c>
      <c r="M282" s="64" t="e">
        <f>M118+M152+M233+M273+#REF!+#REF!</f>
        <v>#REF!</v>
      </c>
      <c r="N282" s="64">
        <f t="shared" si="163"/>
        <v>1240000</v>
      </c>
      <c r="O282" s="64">
        <f t="shared" ref="O282:U282" si="165">O273+O233+O171+O156+O118</f>
        <v>1220000</v>
      </c>
      <c r="P282" s="115">
        <f t="shared" si="165"/>
        <v>20000</v>
      </c>
      <c r="Q282" s="115">
        <f t="shared" si="165"/>
        <v>0</v>
      </c>
      <c r="R282" s="115">
        <f t="shared" si="165"/>
        <v>0</v>
      </c>
      <c r="S282" s="115">
        <f t="shared" si="165"/>
        <v>0</v>
      </c>
      <c r="T282" s="115">
        <f t="shared" si="165"/>
        <v>0</v>
      </c>
      <c r="U282" s="115">
        <f t="shared" si="165"/>
        <v>0</v>
      </c>
      <c r="V282" s="64">
        <f>V273+V233+V171+V156</f>
        <v>0</v>
      </c>
      <c r="Y282" s="3"/>
      <c r="AB282" s="3"/>
      <c r="AE282" s="3"/>
    </row>
    <row r="283" spans="1:31" x14ac:dyDescent="0.25">
      <c r="A283" s="223"/>
      <c r="B283" s="224" t="s">
        <v>160</v>
      </c>
      <c r="C283" s="5"/>
      <c r="D283" s="5"/>
      <c r="E283" s="245"/>
      <c r="F283" s="92" t="s">
        <v>1</v>
      </c>
      <c r="G283" s="19"/>
      <c r="H283" s="19"/>
      <c r="I283" s="19"/>
      <c r="J283" s="19"/>
      <c r="K283" s="19"/>
      <c r="L283" s="19"/>
      <c r="M283" s="100"/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</row>
    <row r="284" spans="1:31" ht="26.4" x14ac:dyDescent="0.25">
      <c r="A284" s="223"/>
      <c r="B284" s="225"/>
      <c r="C284" s="5"/>
      <c r="D284" s="5"/>
      <c r="E284" s="245"/>
      <c r="F284" s="92" t="s">
        <v>2</v>
      </c>
      <c r="G284" s="19"/>
      <c r="H284" s="19"/>
      <c r="I284" s="19"/>
      <c r="J284" s="19"/>
      <c r="K284" s="19"/>
      <c r="L284" s="19"/>
      <c r="M284" s="101" t="e">
        <f>#REF!-M288</f>
        <v>#REF!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</row>
    <row r="285" spans="1:31" ht="26.4" x14ac:dyDescent="0.25">
      <c r="A285" s="223"/>
      <c r="B285" s="225"/>
      <c r="C285" s="5"/>
      <c r="D285" s="5"/>
      <c r="E285" s="245"/>
      <c r="F285" s="92" t="s">
        <v>157</v>
      </c>
      <c r="G285" s="19"/>
      <c r="H285" s="19"/>
      <c r="I285" s="19"/>
      <c r="J285" s="19"/>
      <c r="K285" s="19"/>
      <c r="L285" s="101"/>
      <c r="M285" s="19"/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Y285" s="3"/>
    </row>
    <row r="286" spans="1:31" ht="26.4" x14ac:dyDescent="0.25">
      <c r="A286" s="223"/>
      <c r="B286" s="225"/>
      <c r="C286" s="5"/>
      <c r="D286" s="5"/>
      <c r="E286" s="245"/>
      <c r="F286" s="92" t="s">
        <v>3</v>
      </c>
      <c r="G286" s="19"/>
      <c r="H286" s="19"/>
      <c r="I286" s="19"/>
      <c r="J286" s="19"/>
      <c r="K286" s="19"/>
      <c r="L286" s="19"/>
      <c r="M286" s="19">
        <v>45126486.32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</row>
    <row r="287" spans="1:31" ht="26.4" x14ac:dyDescent="0.25">
      <c r="A287" s="223"/>
      <c r="B287" s="226"/>
      <c r="C287" s="5"/>
      <c r="D287" s="5"/>
      <c r="E287" s="245"/>
      <c r="F287" s="92" t="s">
        <v>158</v>
      </c>
      <c r="G287" s="19"/>
      <c r="H287" s="19"/>
      <c r="I287" s="19"/>
      <c r="J287" s="19"/>
      <c r="K287" s="19"/>
      <c r="L287" s="19"/>
      <c r="M287" s="19"/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</row>
    <row r="288" spans="1:31" x14ac:dyDescent="0.25">
      <c r="A288" s="102"/>
      <c r="B288" s="102" t="s">
        <v>161</v>
      </c>
      <c r="C288" s="5"/>
      <c r="D288" s="5"/>
      <c r="E288" s="19"/>
      <c r="F288" s="19"/>
      <c r="G288" s="19"/>
      <c r="H288" s="19"/>
      <c r="I288" s="19"/>
      <c r="J288" s="19"/>
      <c r="K288" s="19"/>
      <c r="L288" s="19"/>
      <c r="M288" s="19">
        <v>45296180.18</v>
      </c>
      <c r="N288" s="18"/>
      <c r="O288" s="103"/>
      <c r="P288" s="18"/>
      <c r="Q288" s="18"/>
      <c r="R288" s="19"/>
      <c r="S288" s="19"/>
      <c r="T288" s="19"/>
      <c r="U288" s="19"/>
      <c r="V288" s="19"/>
    </row>
    <row r="289" spans="1:26" x14ac:dyDescent="0.25">
      <c r="A289" s="223"/>
      <c r="B289" s="227" t="s">
        <v>162</v>
      </c>
      <c r="C289" s="5"/>
      <c r="D289" s="5"/>
      <c r="E289" s="245"/>
      <c r="F289" s="92" t="s">
        <v>1</v>
      </c>
      <c r="G289" s="19"/>
      <c r="H289" s="19"/>
      <c r="I289" s="19"/>
      <c r="J289" s="19"/>
      <c r="K289" s="19"/>
      <c r="L289" s="19"/>
      <c r="M289" s="104">
        <f>M288-M286</f>
        <v>169693.8599999994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</row>
    <row r="290" spans="1:26" ht="26.4" x14ac:dyDescent="0.25">
      <c r="A290" s="223"/>
      <c r="B290" s="227"/>
      <c r="C290" s="5"/>
      <c r="D290" s="5"/>
      <c r="E290" s="245"/>
      <c r="F290" s="92" t="s">
        <v>2</v>
      </c>
      <c r="G290" s="19"/>
      <c r="H290" s="19"/>
      <c r="I290" s="19"/>
      <c r="J290" s="19"/>
      <c r="K290" s="19"/>
      <c r="L290" s="19"/>
      <c r="M290" s="19">
        <v>84732.86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Z290" s="3"/>
    </row>
    <row r="291" spans="1:26" ht="26.4" x14ac:dyDescent="0.25">
      <c r="A291" s="223"/>
      <c r="B291" s="227"/>
      <c r="C291" s="5"/>
      <c r="D291" s="5"/>
      <c r="E291" s="245"/>
      <c r="F291" s="92" t="s">
        <v>157</v>
      </c>
      <c r="G291" s="19"/>
      <c r="H291" s="19"/>
      <c r="I291" s="19"/>
      <c r="J291" s="19"/>
      <c r="K291" s="19"/>
      <c r="L291" s="19"/>
      <c r="M291" s="19">
        <v>104961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</row>
    <row r="292" spans="1:26" ht="26.4" x14ac:dyDescent="0.25">
      <c r="A292" s="223"/>
      <c r="B292" s="227"/>
      <c r="C292" s="5"/>
      <c r="D292" s="5"/>
      <c r="E292" s="245"/>
      <c r="F292" s="92" t="s">
        <v>3</v>
      </c>
      <c r="G292" s="19"/>
      <c r="H292" s="19"/>
      <c r="I292" s="19"/>
      <c r="J292" s="19"/>
      <c r="K292" s="19"/>
      <c r="L292" s="19"/>
      <c r="M292" s="19">
        <f>M290+M291</f>
        <v>189693.86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</row>
    <row r="293" spans="1:26" ht="31.5" customHeight="1" x14ac:dyDescent="0.25">
      <c r="A293" s="223"/>
      <c r="B293" s="227"/>
      <c r="C293" s="5"/>
      <c r="D293" s="5"/>
      <c r="E293" s="245"/>
      <c r="F293" s="92" t="s">
        <v>158</v>
      </c>
      <c r="G293" s="19"/>
      <c r="H293" s="19"/>
      <c r="I293" s="19"/>
      <c r="J293" s="19"/>
      <c r="K293" s="19"/>
      <c r="L293" s="19"/>
      <c r="M293" s="19"/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Y293" s="3"/>
    </row>
    <row r="294" spans="1:26" x14ac:dyDescent="0.25">
      <c r="A294" s="223"/>
      <c r="B294" s="244" t="s">
        <v>163</v>
      </c>
      <c r="C294" s="5"/>
      <c r="D294" s="5"/>
      <c r="E294" s="245"/>
      <c r="F294" s="92" t="s">
        <v>1</v>
      </c>
      <c r="G294" s="19"/>
      <c r="H294" s="19"/>
      <c r="I294" s="19"/>
      <c r="J294" s="19"/>
      <c r="K294" s="19"/>
      <c r="L294" s="19"/>
      <c r="M294" s="19"/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</row>
    <row r="295" spans="1:26" ht="26.4" x14ac:dyDescent="0.25">
      <c r="A295" s="223"/>
      <c r="B295" s="244"/>
      <c r="C295" s="5"/>
      <c r="D295" s="5"/>
      <c r="E295" s="245"/>
      <c r="F295" s="92" t="s">
        <v>2</v>
      </c>
      <c r="G295" s="19"/>
      <c r="H295" s="19"/>
      <c r="I295" s="19"/>
      <c r="J295" s="19"/>
      <c r="K295" s="19"/>
      <c r="L295" s="19"/>
      <c r="M295" s="19"/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</row>
    <row r="296" spans="1:26" ht="26.4" x14ac:dyDescent="0.25">
      <c r="A296" s="223"/>
      <c r="B296" s="244"/>
      <c r="C296" s="5"/>
      <c r="D296" s="5"/>
      <c r="E296" s="245"/>
      <c r="F296" s="92" t="s">
        <v>157</v>
      </c>
      <c r="G296" s="19"/>
      <c r="H296" s="19"/>
      <c r="I296" s="19"/>
      <c r="J296" s="19"/>
      <c r="K296" s="19"/>
      <c r="L296" s="19"/>
      <c r="M296" s="19"/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</row>
    <row r="297" spans="1:26" ht="26.4" x14ac:dyDescent="0.25">
      <c r="A297" s="223"/>
      <c r="B297" s="244"/>
      <c r="C297" s="5"/>
      <c r="D297" s="5"/>
      <c r="E297" s="245"/>
      <c r="F297" s="92" t="s">
        <v>3</v>
      </c>
      <c r="G297" s="19"/>
      <c r="H297" s="19"/>
      <c r="I297" s="19"/>
      <c r="J297" s="19"/>
      <c r="K297" s="19"/>
      <c r="L297" s="19"/>
      <c r="M297" s="19"/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</row>
    <row r="298" spans="1:26" ht="26.4" x14ac:dyDescent="0.25">
      <c r="A298" s="223"/>
      <c r="B298" s="244"/>
      <c r="C298" s="5"/>
      <c r="D298" s="5"/>
      <c r="E298" s="245"/>
      <c r="F298" s="92" t="s">
        <v>158</v>
      </c>
      <c r="G298" s="19"/>
      <c r="H298" s="19"/>
      <c r="I298" s="19"/>
      <c r="J298" s="19"/>
      <c r="K298" s="19"/>
      <c r="L298" s="19"/>
      <c r="M298" s="19"/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</row>
    <row r="299" spans="1:26" x14ac:dyDescent="0.25">
      <c r="A299" s="223"/>
      <c r="B299" s="244" t="s">
        <v>164</v>
      </c>
      <c r="C299" s="5"/>
      <c r="D299" s="5"/>
      <c r="E299" s="245"/>
      <c r="F299" s="92" t="s">
        <v>1</v>
      </c>
      <c r="G299" s="19"/>
      <c r="H299" s="19"/>
      <c r="I299" s="19"/>
      <c r="J299" s="19"/>
      <c r="K299" s="19"/>
      <c r="L299" s="19"/>
      <c r="M299" s="19"/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</row>
    <row r="300" spans="1:26" ht="26.4" x14ac:dyDescent="0.25">
      <c r="A300" s="223"/>
      <c r="B300" s="244"/>
      <c r="C300" s="5"/>
      <c r="D300" s="5"/>
      <c r="E300" s="245"/>
      <c r="F300" s="92" t="s">
        <v>2</v>
      </c>
      <c r="G300" s="19"/>
      <c r="H300" s="19"/>
      <c r="I300" s="19"/>
      <c r="J300" s="19"/>
      <c r="K300" s="19"/>
      <c r="L300" s="19"/>
      <c r="M300" s="19"/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</row>
    <row r="301" spans="1:26" ht="26.4" x14ac:dyDescent="0.25">
      <c r="A301" s="223"/>
      <c r="B301" s="244"/>
      <c r="C301" s="5"/>
      <c r="D301" s="5"/>
      <c r="E301" s="245"/>
      <c r="F301" s="92" t="s">
        <v>157</v>
      </c>
      <c r="G301" s="19"/>
      <c r="H301" s="19"/>
      <c r="I301" s="19"/>
      <c r="J301" s="19"/>
      <c r="K301" s="19"/>
      <c r="L301" s="19"/>
      <c r="M301" s="19"/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</row>
    <row r="302" spans="1:26" ht="26.4" x14ac:dyDescent="0.25">
      <c r="A302" s="223"/>
      <c r="B302" s="244"/>
      <c r="C302" s="5"/>
      <c r="D302" s="5"/>
      <c r="E302" s="245"/>
      <c r="F302" s="92" t="s">
        <v>3</v>
      </c>
      <c r="G302" s="19"/>
      <c r="H302" s="19"/>
      <c r="I302" s="19"/>
      <c r="J302" s="19"/>
      <c r="K302" s="19"/>
      <c r="L302" s="19"/>
      <c r="M302" s="19"/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</row>
    <row r="303" spans="1:26" ht="24" customHeight="1" x14ac:dyDescent="0.25">
      <c r="A303" s="223"/>
      <c r="B303" s="244"/>
      <c r="C303" s="5"/>
      <c r="D303" s="5"/>
      <c r="E303" s="245"/>
      <c r="F303" s="92" t="s">
        <v>158</v>
      </c>
      <c r="G303" s="19"/>
      <c r="H303" s="19"/>
      <c r="I303" s="19"/>
      <c r="J303" s="19"/>
      <c r="K303" s="19"/>
      <c r="L303" s="19"/>
      <c r="M303" s="19"/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</row>
    <row r="304" spans="1:26" x14ac:dyDescent="0.25">
      <c r="A304" s="223"/>
      <c r="B304" s="248" t="s">
        <v>165</v>
      </c>
      <c r="C304" s="5"/>
      <c r="D304" s="5"/>
      <c r="E304" s="246"/>
      <c r="F304" s="92" t="s">
        <v>1</v>
      </c>
      <c r="G304" s="19"/>
      <c r="H304" s="19"/>
      <c r="I304" s="19"/>
      <c r="J304" s="19"/>
      <c r="K304" s="19"/>
      <c r="L304" s="19"/>
      <c r="M304" s="19"/>
      <c r="N304" s="105">
        <f>N310+N315+N320+N325</f>
        <v>70161091.939999998</v>
      </c>
      <c r="O304" s="105">
        <f t="shared" ref="O304:V304" si="166">O310+O315+O320+O325</f>
        <v>32839603.050000001</v>
      </c>
      <c r="P304" s="105">
        <f>P310+P315+P320+P325</f>
        <v>18710300</v>
      </c>
      <c r="Q304" s="105">
        <f t="shared" si="166"/>
        <v>18611188.890000001</v>
      </c>
      <c r="R304" s="105">
        <f t="shared" si="166"/>
        <v>0</v>
      </c>
      <c r="S304" s="105">
        <f t="shared" si="166"/>
        <v>0</v>
      </c>
      <c r="T304" s="105">
        <f t="shared" si="166"/>
        <v>0</v>
      </c>
      <c r="U304" s="105">
        <f t="shared" si="166"/>
        <v>0</v>
      </c>
      <c r="V304" s="105">
        <f t="shared" si="166"/>
        <v>0</v>
      </c>
    </row>
    <row r="305" spans="1:28" ht="26.4" x14ac:dyDescent="0.25">
      <c r="A305" s="223"/>
      <c r="B305" s="248"/>
      <c r="C305" s="5"/>
      <c r="D305" s="5"/>
      <c r="E305" s="246"/>
      <c r="F305" s="92" t="s">
        <v>2</v>
      </c>
      <c r="G305" s="19"/>
      <c r="H305" s="19"/>
      <c r="I305" s="19"/>
      <c r="J305" s="19"/>
      <c r="K305" s="19"/>
      <c r="L305" s="19"/>
      <c r="M305" s="19"/>
      <c r="N305" s="105">
        <f t="shared" ref="N305:Q308" si="167">N311+N316+N321+N326</f>
        <v>0</v>
      </c>
      <c r="O305" s="105">
        <f t="shared" si="167"/>
        <v>0</v>
      </c>
      <c r="P305" s="105">
        <f t="shared" si="167"/>
        <v>0</v>
      </c>
      <c r="Q305" s="105">
        <f t="shared" si="167"/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</row>
    <row r="306" spans="1:28" ht="26.4" x14ac:dyDescent="0.25">
      <c r="A306" s="223"/>
      <c r="B306" s="248"/>
      <c r="C306" s="5"/>
      <c r="D306" s="5"/>
      <c r="E306" s="246"/>
      <c r="F306" s="92" t="s">
        <v>157</v>
      </c>
      <c r="G306" s="19"/>
      <c r="H306" s="19"/>
      <c r="I306" s="19"/>
      <c r="J306" s="19"/>
      <c r="K306" s="19"/>
      <c r="L306" s="19"/>
      <c r="M306" s="19"/>
      <c r="N306" s="105">
        <f t="shared" si="167"/>
        <v>14149000</v>
      </c>
      <c r="O306" s="105">
        <f t="shared" si="167"/>
        <v>5099000</v>
      </c>
      <c r="P306" s="105">
        <f t="shared" si="167"/>
        <v>4569600</v>
      </c>
      <c r="Q306" s="105">
        <f t="shared" si="167"/>
        <v>4480400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Y306" s="3"/>
    </row>
    <row r="307" spans="1:28" ht="26.4" x14ac:dyDescent="0.25">
      <c r="A307" s="223"/>
      <c r="B307" s="248"/>
      <c r="C307" s="5"/>
      <c r="D307" s="5"/>
      <c r="E307" s="246"/>
      <c r="F307" s="92" t="s">
        <v>3</v>
      </c>
      <c r="G307" s="19"/>
      <c r="H307" s="19"/>
      <c r="I307" s="19"/>
      <c r="J307" s="19"/>
      <c r="K307" s="19"/>
      <c r="L307" s="19"/>
      <c r="M307" s="19"/>
      <c r="N307" s="35">
        <f t="shared" ref="N307" si="168">SUM(O307:V307)</f>
        <v>56012091.940000005</v>
      </c>
      <c r="O307" s="105">
        <f>O281</f>
        <v>27740603.050000001</v>
      </c>
      <c r="P307" s="105">
        <f>P313+P318+P323+P328</f>
        <v>14140700.000000002</v>
      </c>
      <c r="Q307" s="105">
        <f t="shared" si="167"/>
        <v>14130788.890000001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</row>
    <row r="308" spans="1:28" ht="26.4" x14ac:dyDescent="0.25">
      <c r="A308" s="223"/>
      <c r="B308" s="248"/>
      <c r="C308" s="5"/>
      <c r="D308" s="5"/>
      <c r="E308" s="246"/>
      <c r="F308" s="92" t="s">
        <v>158</v>
      </c>
      <c r="G308" s="19"/>
      <c r="H308" s="19"/>
      <c r="I308" s="19"/>
      <c r="J308" s="19"/>
      <c r="K308" s="19"/>
      <c r="L308" s="19"/>
      <c r="M308" s="19"/>
      <c r="N308" s="105">
        <f t="shared" si="167"/>
        <v>0</v>
      </c>
      <c r="O308" s="105">
        <f t="shared" si="167"/>
        <v>0</v>
      </c>
      <c r="P308" s="105">
        <f t="shared" si="167"/>
        <v>0</v>
      </c>
      <c r="Q308" s="105">
        <f t="shared" si="167"/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</row>
    <row r="309" spans="1:28" x14ac:dyDescent="0.25">
      <c r="A309" s="106"/>
      <c r="B309" s="107" t="s">
        <v>161</v>
      </c>
      <c r="C309" s="5"/>
      <c r="D309" s="5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8"/>
      <c r="P309" s="18"/>
      <c r="Q309" s="18"/>
      <c r="R309" s="105">
        <f t="shared" ref="R309:V309" si="169">R315+R320+R325+R330</f>
        <v>0</v>
      </c>
      <c r="S309" s="105">
        <f t="shared" si="169"/>
        <v>0</v>
      </c>
      <c r="T309" s="105">
        <f t="shared" si="169"/>
        <v>0</v>
      </c>
      <c r="U309" s="105">
        <f t="shared" si="169"/>
        <v>0</v>
      </c>
      <c r="V309" s="105">
        <f t="shared" si="169"/>
        <v>0</v>
      </c>
    </row>
    <row r="310" spans="1:28" x14ac:dyDescent="0.25">
      <c r="A310" s="223"/>
      <c r="B310" s="244" t="s">
        <v>166</v>
      </c>
      <c r="C310" s="5"/>
      <c r="D310" s="5"/>
      <c r="E310" s="245"/>
      <c r="F310" s="92" t="s">
        <v>1</v>
      </c>
      <c r="G310" s="19"/>
      <c r="H310" s="19"/>
      <c r="I310" s="19"/>
      <c r="J310" s="19"/>
      <c r="K310" s="19"/>
      <c r="L310" s="19"/>
      <c r="M310" s="19"/>
      <c r="N310" s="105">
        <f>SUM(N311:N314)</f>
        <v>70161091.939999998</v>
      </c>
      <c r="O310" s="105">
        <f t="shared" ref="O310:V310" si="170">SUM(O311:O314)</f>
        <v>32839603.050000001</v>
      </c>
      <c r="P310" s="105">
        <f t="shared" si="170"/>
        <v>18710300</v>
      </c>
      <c r="Q310" s="105">
        <f t="shared" si="170"/>
        <v>18611188.890000001</v>
      </c>
      <c r="R310" s="105">
        <f t="shared" si="170"/>
        <v>0</v>
      </c>
      <c r="S310" s="105">
        <f t="shared" si="170"/>
        <v>0</v>
      </c>
      <c r="T310" s="105">
        <f t="shared" si="170"/>
        <v>0</v>
      </c>
      <c r="U310" s="105">
        <f t="shared" si="170"/>
        <v>0</v>
      </c>
      <c r="V310" s="105">
        <f t="shared" si="170"/>
        <v>0</v>
      </c>
    </row>
    <row r="311" spans="1:28" ht="26.4" x14ac:dyDescent="0.25">
      <c r="A311" s="223"/>
      <c r="B311" s="244"/>
      <c r="C311" s="5"/>
      <c r="D311" s="5"/>
      <c r="E311" s="245"/>
      <c r="F311" s="92" t="s">
        <v>2</v>
      </c>
      <c r="G311" s="19"/>
      <c r="H311" s="19"/>
      <c r="I311" s="19"/>
      <c r="J311" s="19"/>
      <c r="K311" s="19"/>
      <c r="L311" s="19"/>
      <c r="M311" s="19"/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AB311" s="3"/>
    </row>
    <row r="312" spans="1:28" ht="26.4" x14ac:dyDescent="0.25">
      <c r="A312" s="223"/>
      <c r="B312" s="244"/>
      <c r="C312" s="5"/>
      <c r="D312" s="5"/>
      <c r="E312" s="245"/>
      <c r="F312" s="92" t="s">
        <v>157</v>
      </c>
      <c r="G312" s="19"/>
      <c r="H312" s="19"/>
      <c r="I312" s="19"/>
      <c r="J312" s="19"/>
      <c r="K312" s="19"/>
      <c r="L312" s="19"/>
      <c r="M312" s="19"/>
      <c r="N312" s="105">
        <f>SUM(O312:V312)</f>
        <v>14149000</v>
      </c>
      <c r="O312" s="108">
        <f t="shared" ref="O312:V312" si="171">O259+O165</f>
        <v>5099000</v>
      </c>
      <c r="P312" s="108">
        <f t="shared" si="171"/>
        <v>4569600</v>
      </c>
      <c r="Q312" s="108">
        <f t="shared" si="171"/>
        <v>4480400</v>
      </c>
      <c r="R312" s="108">
        <f t="shared" si="171"/>
        <v>0</v>
      </c>
      <c r="S312" s="108">
        <f t="shared" si="171"/>
        <v>0</v>
      </c>
      <c r="T312" s="108">
        <f t="shared" si="171"/>
        <v>0</v>
      </c>
      <c r="U312" s="108">
        <f t="shared" si="171"/>
        <v>0</v>
      </c>
      <c r="V312" s="108">
        <f t="shared" si="171"/>
        <v>0</v>
      </c>
    </row>
    <row r="313" spans="1:28" ht="26.4" x14ac:dyDescent="0.25">
      <c r="A313" s="223"/>
      <c r="B313" s="244"/>
      <c r="C313" s="5"/>
      <c r="D313" s="5"/>
      <c r="E313" s="245"/>
      <c r="F313" s="92" t="s">
        <v>3</v>
      </c>
      <c r="G313" s="19"/>
      <c r="H313" s="19"/>
      <c r="I313" s="19"/>
      <c r="J313" s="19"/>
      <c r="K313" s="19"/>
      <c r="L313" s="19"/>
      <c r="M313" s="19"/>
      <c r="N313" s="35">
        <f t="shared" ref="N313" si="172">SUM(O313:V313)</f>
        <v>56012091.940000005</v>
      </c>
      <c r="O313" s="108">
        <f>O307</f>
        <v>27740603.050000001</v>
      </c>
      <c r="P313" s="108">
        <f t="shared" ref="P313:V313" si="173">P127+P166+P242+P246+P250+P260+P264</f>
        <v>14140700.000000002</v>
      </c>
      <c r="Q313" s="108">
        <f t="shared" si="173"/>
        <v>14130788.890000001</v>
      </c>
      <c r="R313" s="108">
        <f t="shared" si="173"/>
        <v>0</v>
      </c>
      <c r="S313" s="108">
        <f t="shared" si="173"/>
        <v>0</v>
      </c>
      <c r="T313" s="108">
        <f t="shared" si="173"/>
        <v>0</v>
      </c>
      <c r="U313" s="108">
        <f t="shared" si="173"/>
        <v>0</v>
      </c>
      <c r="V313" s="108">
        <f t="shared" si="173"/>
        <v>0</v>
      </c>
    </row>
    <row r="314" spans="1:28" ht="26.4" x14ac:dyDescent="0.25">
      <c r="A314" s="223"/>
      <c r="B314" s="244"/>
      <c r="C314" s="5"/>
      <c r="D314" s="5"/>
      <c r="E314" s="245"/>
      <c r="F314" s="92" t="s">
        <v>158</v>
      </c>
      <c r="G314" s="19"/>
      <c r="H314" s="19"/>
      <c r="I314" s="19"/>
      <c r="J314" s="19"/>
      <c r="K314" s="19"/>
      <c r="L314" s="19"/>
      <c r="M314" s="19"/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</row>
    <row r="315" spans="1:28" x14ac:dyDescent="0.25">
      <c r="A315" s="223"/>
      <c r="B315" s="244" t="s">
        <v>168</v>
      </c>
      <c r="C315" s="5"/>
      <c r="D315" s="5"/>
      <c r="E315" s="247"/>
      <c r="F315" s="92" t="s">
        <v>1</v>
      </c>
      <c r="G315" s="19"/>
      <c r="H315" s="19"/>
      <c r="I315" s="19"/>
      <c r="J315" s="19"/>
      <c r="K315" s="19"/>
      <c r="L315" s="19"/>
      <c r="M315" s="19"/>
      <c r="N315" s="35">
        <v>0</v>
      </c>
      <c r="O315" s="105">
        <f t="shared" ref="O315" si="174">SUM(O316:O319)</f>
        <v>0</v>
      </c>
      <c r="P315" s="105">
        <f t="shared" ref="P315" si="175">SUM(P316:P319)</f>
        <v>0</v>
      </c>
      <c r="Q315" s="105">
        <f t="shared" ref="Q315" si="176">SUM(Q316:Q319)</f>
        <v>0</v>
      </c>
      <c r="R315" s="105">
        <f t="shared" ref="R315" si="177">SUM(R316:R319)</f>
        <v>0</v>
      </c>
      <c r="S315" s="105">
        <f t="shared" ref="S315" si="178">SUM(S316:S319)</f>
        <v>0</v>
      </c>
      <c r="T315" s="105">
        <f t="shared" ref="T315" si="179">SUM(T316:T319)</f>
        <v>0</v>
      </c>
      <c r="U315" s="105">
        <f t="shared" ref="U315" si="180">SUM(U316:U319)</f>
        <v>0</v>
      </c>
      <c r="V315" s="105">
        <f t="shared" ref="V315" si="181">SUM(V316:V319)</f>
        <v>0</v>
      </c>
    </row>
    <row r="316" spans="1:28" ht="26.4" x14ac:dyDescent="0.25">
      <c r="A316" s="223"/>
      <c r="B316" s="244"/>
      <c r="C316" s="5"/>
      <c r="D316" s="5"/>
      <c r="E316" s="245"/>
      <c r="F316" s="92" t="s">
        <v>2</v>
      </c>
      <c r="G316" s="19"/>
      <c r="H316" s="19"/>
      <c r="I316" s="19"/>
      <c r="J316" s="19"/>
      <c r="K316" s="19"/>
      <c r="L316" s="19"/>
      <c r="M316" s="19"/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</row>
    <row r="317" spans="1:28" ht="26.4" x14ac:dyDescent="0.25">
      <c r="A317" s="223"/>
      <c r="B317" s="244"/>
      <c r="C317" s="5"/>
      <c r="D317" s="5"/>
      <c r="E317" s="245"/>
      <c r="F317" s="92" t="s">
        <v>157</v>
      </c>
      <c r="G317" s="19"/>
      <c r="H317" s="19"/>
      <c r="I317" s="19"/>
      <c r="J317" s="19"/>
      <c r="K317" s="19"/>
      <c r="L317" s="19"/>
      <c r="M317" s="19"/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</row>
    <row r="318" spans="1:28" ht="26.4" x14ac:dyDescent="0.25">
      <c r="A318" s="223"/>
      <c r="B318" s="244"/>
      <c r="C318" s="5"/>
      <c r="D318" s="5"/>
      <c r="E318" s="245"/>
      <c r="F318" s="92" t="s">
        <v>3</v>
      </c>
      <c r="G318" s="19"/>
      <c r="H318" s="19"/>
      <c r="I318" s="19"/>
      <c r="J318" s="19"/>
      <c r="K318" s="19"/>
      <c r="L318" s="19"/>
      <c r="M318" s="19"/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</row>
    <row r="319" spans="1:28" ht="26.4" x14ac:dyDescent="0.25">
      <c r="A319" s="223"/>
      <c r="B319" s="244"/>
      <c r="C319" s="5"/>
      <c r="D319" s="5"/>
      <c r="E319" s="245"/>
      <c r="F319" s="92" t="s">
        <v>158</v>
      </c>
      <c r="G319" s="19"/>
      <c r="H319" s="19"/>
      <c r="I319" s="19"/>
      <c r="J319" s="19"/>
      <c r="K319" s="19"/>
      <c r="L319" s="19"/>
      <c r="M319" s="19"/>
      <c r="N319" s="35">
        <v>0</v>
      </c>
      <c r="O319" s="108">
        <f t="shared" ref="O319:V319" si="182">O219</f>
        <v>0</v>
      </c>
      <c r="P319" s="108">
        <f t="shared" si="182"/>
        <v>0</v>
      </c>
      <c r="Q319" s="108">
        <f t="shared" si="182"/>
        <v>0</v>
      </c>
      <c r="R319" s="108">
        <f t="shared" si="182"/>
        <v>0</v>
      </c>
      <c r="S319" s="108">
        <f t="shared" si="182"/>
        <v>0</v>
      </c>
      <c r="T319" s="108">
        <f t="shared" si="182"/>
        <v>0</v>
      </c>
      <c r="U319" s="108">
        <f t="shared" si="182"/>
        <v>0</v>
      </c>
      <c r="V319" s="108">
        <f t="shared" si="182"/>
        <v>0</v>
      </c>
    </row>
    <row r="320" spans="1:28" x14ac:dyDescent="0.25">
      <c r="A320" s="223"/>
      <c r="B320" s="244" t="s">
        <v>167</v>
      </c>
      <c r="C320" s="5"/>
      <c r="D320" s="5"/>
      <c r="E320" s="245"/>
      <c r="F320" s="92" t="s">
        <v>1</v>
      </c>
      <c r="G320" s="19"/>
      <c r="H320" s="19"/>
      <c r="I320" s="19"/>
      <c r="J320" s="19"/>
      <c r="K320" s="19"/>
      <c r="L320" s="19"/>
      <c r="M320" s="19"/>
      <c r="N320" s="35">
        <v>0</v>
      </c>
      <c r="O320" s="105">
        <f t="shared" ref="O320" si="183">SUM(O321:O324)</f>
        <v>0</v>
      </c>
      <c r="P320" s="105">
        <f t="shared" ref="P320" si="184">SUM(P321:P324)</f>
        <v>0</v>
      </c>
      <c r="Q320" s="105">
        <f t="shared" ref="Q320" si="185">SUM(Q321:Q324)</f>
        <v>0</v>
      </c>
      <c r="R320" s="105">
        <f t="shared" ref="R320" si="186">SUM(R321:R324)</f>
        <v>0</v>
      </c>
      <c r="S320" s="105">
        <f t="shared" ref="S320" si="187">SUM(S321:S324)</f>
        <v>0</v>
      </c>
      <c r="T320" s="105">
        <f t="shared" ref="T320" si="188">SUM(T321:T324)</f>
        <v>0</v>
      </c>
      <c r="U320" s="105">
        <f t="shared" ref="U320" si="189">SUM(U321:U324)</f>
        <v>0</v>
      </c>
      <c r="V320" s="105">
        <f t="shared" ref="V320" si="190">SUM(V321:V324)</f>
        <v>0</v>
      </c>
    </row>
    <row r="321" spans="1:27" ht="26.4" x14ac:dyDescent="0.25">
      <c r="A321" s="223"/>
      <c r="B321" s="244"/>
      <c r="C321" s="5"/>
      <c r="D321" s="5"/>
      <c r="E321" s="245"/>
      <c r="F321" s="92" t="s">
        <v>2</v>
      </c>
      <c r="G321" s="19"/>
      <c r="H321" s="19"/>
      <c r="I321" s="19"/>
      <c r="J321" s="19"/>
      <c r="K321" s="19"/>
      <c r="L321" s="19"/>
      <c r="M321" s="19"/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AA321" s="3"/>
    </row>
    <row r="322" spans="1:27" ht="26.4" x14ac:dyDescent="0.25">
      <c r="A322" s="223"/>
      <c r="B322" s="244"/>
      <c r="C322" s="5"/>
      <c r="D322" s="5"/>
      <c r="E322" s="245"/>
      <c r="F322" s="92" t="s">
        <v>157</v>
      </c>
      <c r="G322" s="19"/>
      <c r="H322" s="19"/>
      <c r="I322" s="19"/>
      <c r="J322" s="19"/>
      <c r="K322" s="19"/>
      <c r="L322" s="19"/>
      <c r="M322" s="19"/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</row>
    <row r="323" spans="1:27" ht="26.4" x14ac:dyDescent="0.25">
      <c r="A323" s="223"/>
      <c r="B323" s="244"/>
      <c r="C323" s="5"/>
      <c r="D323" s="5"/>
      <c r="E323" s="245"/>
      <c r="F323" s="92" t="s">
        <v>3</v>
      </c>
      <c r="G323" s="19"/>
      <c r="H323" s="19"/>
      <c r="I323" s="19"/>
      <c r="J323" s="19"/>
      <c r="K323" s="19"/>
      <c r="L323" s="19"/>
      <c r="M323" s="19"/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</row>
    <row r="324" spans="1:27" ht="26.4" x14ac:dyDescent="0.25">
      <c r="A324" s="223"/>
      <c r="B324" s="244"/>
      <c r="C324" s="5"/>
      <c r="D324" s="5"/>
      <c r="E324" s="245"/>
      <c r="F324" s="92" t="s">
        <v>158</v>
      </c>
      <c r="G324" s="19"/>
      <c r="H324" s="19"/>
      <c r="I324" s="19"/>
      <c r="J324" s="19"/>
      <c r="K324" s="19"/>
      <c r="L324" s="19"/>
      <c r="M324" s="19"/>
      <c r="N324" s="35">
        <v>0</v>
      </c>
      <c r="O324" s="108">
        <f t="shared" ref="O324:V324" si="191">O224</f>
        <v>0</v>
      </c>
      <c r="P324" s="108">
        <f t="shared" si="191"/>
        <v>0</v>
      </c>
      <c r="Q324" s="108">
        <f t="shared" si="191"/>
        <v>0</v>
      </c>
      <c r="R324" s="108">
        <f t="shared" si="191"/>
        <v>0</v>
      </c>
      <c r="S324" s="108">
        <f t="shared" si="191"/>
        <v>0</v>
      </c>
      <c r="T324" s="108">
        <f t="shared" si="191"/>
        <v>0</v>
      </c>
      <c r="U324" s="108">
        <f t="shared" si="191"/>
        <v>0</v>
      </c>
      <c r="V324" s="108">
        <f t="shared" si="191"/>
        <v>0</v>
      </c>
    </row>
    <row r="325" spans="1:27" x14ac:dyDescent="0.25">
      <c r="A325" s="223"/>
      <c r="B325" s="244" t="s">
        <v>169</v>
      </c>
      <c r="C325" s="5"/>
      <c r="D325" s="5"/>
      <c r="E325" s="245"/>
      <c r="F325" s="92" t="s">
        <v>1</v>
      </c>
      <c r="G325" s="19"/>
      <c r="H325" s="19"/>
      <c r="I325" s="19"/>
      <c r="J325" s="19"/>
      <c r="K325" s="19"/>
      <c r="L325" s="19"/>
      <c r="M325" s="19"/>
      <c r="N325" s="105">
        <f>SUM(N326:N329)</f>
        <v>0</v>
      </c>
      <c r="O325" s="105">
        <f t="shared" ref="O325:P325" si="192">SUM(O326:O329)</f>
        <v>0</v>
      </c>
      <c r="P325" s="105">
        <f t="shared" si="192"/>
        <v>0</v>
      </c>
      <c r="Q325" s="105">
        <v>0</v>
      </c>
      <c r="R325" s="108">
        <f>R225</f>
        <v>0</v>
      </c>
      <c r="S325" s="108">
        <f>S225</f>
        <v>0</v>
      </c>
      <c r="T325" s="108">
        <f>T225</f>
        <v>0</v>
      </c>
      <c r="U325" s="108">
        <f>U225</f>
        <v>0</v>
      </c>
      <c r="V325" s="108">
        <f>V225</f>
        <v>0</v>
      </c>
    </row>
    <row r="326" spans="1:27" ht="26.4" x14ac:dyDescent="0.25">
      <c r="A326" s="223"/>
      <c r="B326" s="244"/>
      <c r="C326" s="5"/>
      <c r="D326" s="5"/>
      <c r="E326" s="245"/>
      <c r="F326" s="92" t="s">
        <v>2</v>
      </c>
      <c r="G326" s="19"/>
      <c r="H326" s="19"/>
      <c r="I326" s="19"/>
      <c r="J326" s="19"/>
      <c r="K326" s="19"/>
      <c r="L326" s="19"/>
      <c r="M326" s="19"/>
      <c r="N326" s="35">
        <v>0</v>
      </c>
      <c r="O326" s="35">
        <v>0</v>
      </c>
      <c r="P326" s="35">
        <v>0</v>
      </c>
      <c r="Q326" s="35">
        <v>0</v>
      </c>
      <c r="R326" s="108">
        <f t="shared" ref="R326:V326" si="193">R226</f>
        <v>0</v>
      </c>
      <c r="S326" s="108">
        <f t="shared" si="193"/>
        <v>0</v>
      </c>
      <c r="T326" s="108">
        <f t="shared" si="193"/>
        <v>0</v>
      </c>
      <c r="U326" s="108">
        <f t="shared" si="193"/>
        <v>0</v>
      </c>
      <c r="V326" s="108">
        <f t="shared" si="193"/>
        <v>0</v>
      </c>
    </row>
    <row r="327" spans="1:27" ht="26.4" x14ac:dyDescent="0.25">
      <c r="A327" s="223"/>
      <c r="B327" s="244"/>
      <c r="C327" s="5"/>
      <c r="D327" s="5"/>
      <c r="E327" s="245"/>
      <c r="F327" s="92" t="s">
        <v>157</v>
      </c>
      <c r="G327" s="19"/>
      <c r="H327" s="19"/>
      <c r="I327" s="19"/>
      <c r="J327" s="19"/>
      <c r="K327" s="19"/>
      <c r="L327" s="19"/>
      <c r="M327" s="19"/>
      <c r="N327" s="35">
        <v>0</v>
      </c>
      <c r="O327" s="35">
        <v>0</v>
      </c>
      <c r="P327" s="35">
        <v>0</v>
      </c>
      <c r="Q327" s="35">
        <v>0</v>
      </c>
      <c r="R327" s="108">
        <f t="shared" ref="R327:V327" si="194">R227</f>
        <v>0</v>
      </c>
      <c r="S327" s="108">
        <f t="shared" si="194"/>
        <v>0</v>
      </c>
      <c r="T327" s="108">
        <f t="shared" si="194"/>
        <v>0</v>
      </c>
      <c r="U327" s="108">
        <f t="shared" si="194"/>
        <v>0</v>
      </c>
      <c r="V327" s="108">
        <f t="shared" si="194"/>
        <v>0</v>
      </c>
    </row>
    <row r="328" spans="1:27" ht="26.4" x14ac:dyDescent="0.25">
      <c r="A328" s="223"/>
      <c r="B328" s="244"/>
      <c r="C328" s="5"/>
      <c r="D328" s="5"/>
      <c r="E328" s="245"/>
      <c r="F328" s="92" t="s">
        <v>3</v>
      </c>
      <c r="G328" s="19"/>
      <c r="H328" s="19"/>
      <c r="I328" s="19"/>
      <c r="J328" s="19"/>
      <c r="K328" s="19"/>
      <c r="L328" s="19"/>
      <c r="M328" s="19"/>
      <c r="N328" s="35">
        <v>0</v>
      </c>
      <c r="O328" s="35">
        <v>0</v>
      </c>
      <c r="P328" s="35">
        <v>0</v>
      </c>
      <c r="Q328" s="35">
        <v>0</v>
      </c>
      <c r="R328" s="108">
        <f t="shared" ref="R328:V328" si="195">R228</f>
        <v>0</v>
      </c>
      <c r="S328" s="108">
        <f t="shared" si="195"/>
        <v>0</v>
      </c>
      <c r="T328" s="108">
        <f t="shared" si="195"/>
        <v>0</v>
      </c>
      <c r="U328" s="108">
        <f t="shared" si="195"/>
        <v>0</v>
      </c>
      <c r="V328" s="108">
        <f t="shared" si="195"/>
        <v>0</v>
      </c>
    </row>
    <row r="329" spans="1:27" ht="26.4" x14ac:dyDescent="0.25">
      <c r="A329" s="223"/>
      <c r="B329" s="244"/>
      <c r="C329" s="5"/>
      <c r="D329" s="5"/>
      <c r="E329" s="245"/>
      <c r="F329" s="92" t="s">
        <v>158</v>
      </c>
      <c r="G329" s="19"/>
      <c r="H329" s="19"/>
      <c r="I329" s="19"/>
      <c r="J329" s="19"/>
      <c r="K329" s="19"/>
      <c r="L329" s="19"/>
      <c r="M329" s="19"/>
      <c r="N329" s="105">
        <v>0</v>
      </c>
      <c r="O329" s="108">
        <v>0</v>
      </c>
      <c r="P329" s="108">
        <v>0</v>
      </c>
      <c r="Q329" s="108">
        <v>0</v>
      </c>
      <c r="R329" s="108">
        <f t="shared" ref="R329:V329" si="196">R229</f>
        <v>0</v>
      </c>
      <c r="S329" s="108">
        <f t="shared" si="196"/>
        <v>0</v>
      </c>
      <c r="T329" s="108">
        <f t="shared" si="196"/>
        <v>0</v>
      </c>
      <c r="U329" s="108">
        <f t="shared" si="196"/>
        <v>0</v>
      </c>
      <c r="V329" s="108">
        <f t="shared" si="196"/>
        <v>0</v>
      </c>
    </row>
  </sheetData>
  <mergeCells count="350">
    <mergeCell ref="A320:A324"/>
    <mergeCell ref="B320:B324"/>
    <mergeCell ref="A325:A329"/>
    <mergeCell ref="B325:B329"/>
    <mergeCell ref="E283:E287"/>
    <mergeCell ref="E289:E293"/>
    <mergeCell ref="E294:E298"/>
    <mergeCell ref="E299:E303"/>
    <mergeCell ref="E304:E308"/>
    <mergeCell ref="E310:E314"/>
    <mergeCell ref="E315:E319"/>
    <mergeCell ref="E320:E324"/>
    <mergeCell ref="E325:E329"/>
    <mergeCell ref="A294:A298"/>
    <mergeCell ref="B294:B298"/>
    <mergeCell ref="A299:A303"/>
    <mergeCell ref="B299:B303"/>
    <mergeCell ref="A304:A308"/>
    <mergeCell ref="B304:B308"/>
    <mergeCell ref="A310:A314"/>
    <mergeCell ref="B310:B314"/>
    <mergeCell ref="A315:A319"/>
    <mergeCell ref="B315:B319"/>
    <mergeCell ref="R4:V4"/>
    <mergeCell ref="Q5:V5"/>
    <mergeCell ref="Q6:V6"/>
    <mergeCell ref="B153:B156"/>
    <mergeCell ref="A153:A156"/>
    <mergeCell ref="E164:E167"/>
    <mergeCell ref="B164:B167"/>
    <mergeCell ref="A164:A167"/>
    <mergeCell ref="G209:G211"/>
    <mergeCell ref="E196:E198"/>
    <mergeCell ref="G184:G186"/>
    <mergeCell ref="G178:G180"/>
    <mergeCell ref="A177:V177"/>
    <mergeCell ref="E274:E278"/>
    <mergeCell ref="A283:A287"/>
    <mergeCell ref="B283:B287"/>
    <mergeCell ref="A289:A293"/>
    <mergeCell ref="B289:B293"/>
    <mergeCell ref="E244:E247"/>
    <mergeCell ref="B244:B247"/>
    <mergeCell ref="A244:A247"/>
    <mergeCell ref="E248:E251"/>
    <mergeCell ref="B248:B251"/>
    <mergeCell ref="A248:A251"/>
    <mergeCell ref="E258:E261"/>
    <mergeCell ref="B258:B261"/>
    <mergeCell ref="A258:A261"/>
    <mergeCell ref="E279:E282"/>
    <mergeCell ref="E262:E265"/>
    <mergeCell ref="A279:B282"/>
    <mergeCell ref="A234:A238"/>
    <mergeCell ref="B234:B238"/>
    <mergeCell ref="E234:E238"/>
    <mergeCell ref="A274:A278"/>
    <mergeCell ref="B274:B278"/>
    <mergeCell ref="E168:E171"/>
    <mergeCell ref="B168:B171"/>
    <mergeCell ref="A168:A171"/>
    <mergeCell ref="G187:G189"/>
    <mergeCell ref="A184:A186"/>
    <mergeCell ref="E184:E186"/>
    <mergeCell ref="G213:G215"/>
    <mergeCell ref="A216:A218"/>
    <mergeCell ref="B216:B218"/>
    <mergeCell ref="E216:E218"/>
    <mergeCell ref="G216:G218"/>
    <mergeCell ref="B172:B176"/>
    <mergeCell ref="E172:E176"/>
    <mergeCell ref="E209:E211"/>
    <mergeCell ref="E203:E205"/>
    <mergeCell ref="G203:G205"/>
    <mergeCell ref="B190:B192"/>
    <mergeCell ref="E190:E192"/>
    <mergeCell ref="G190:G192"/>
    <mergeCell ref="A193:A195"/>
    <mergeCell ref="B193:B195"/>
    <mergeCell ref="E193:E195"/>
    <mergeCell ref="G193:G195"/>
    <mergeCell ref="A181:A183"/>
    <mergeCell ref="A157:A161"/>
    <mergeCell ref="B157:B161"/>
    <mergeCell ref="E157:E161"/>
    <mergeCell ref="A141:A143"/>
    <mergeCell ref="A132:A134"/>
    <mergeCell ref="B132:B134"/>
    <mergeCell ref="E132:E134"/>
    <mergeCell ref="B125:B128"/>
    <mergeCell ref="A125:A128"/>
    <mergeCell ref="A138:A140"/>
    <mergeCell ref="A42:A44"/>
    <mergeCell ref="B42:B44"/>
    <mergeCell ref="E125:E128"/>
    <mergeCell ref="A135:A137"/>
    <mergeCell ref="B135:B137"/>
    <mergeCell ref="A119:A123"/>
    <mergeCell ref="B119:B123"/>
    <mergeCell ref="E119:E123"/>
    <mergeCell ref="E45:E47"/>
    <mergeCell ref="U3:V3"/>
    <mergeCell ref="B141:B143"/>
    <mergeCell ref="E141:E143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V14"/>
    <mergeCell ref="A18:V18"/>
    <mergeCell ref="A10:V11"/>
    <mergeCell ref="B20:B23"/>
    <mergeCell ref="A20:A23"/>
    <mergeCell ref="E20:E23"/>
    <mergeCell ref="A69:A71"/>
    <mergeCell ref="B69:B71"/>
    <mergeCell ref="E69:E71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A9:V9"/>
    <mergeCell ref="A19:O19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G39:G41"/>
    <mergeCell ref="A24:A26"/>
    <mergeCell ref="E24:E26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G42:G44"/>
    <mergeCell ref="A45:A47"/>
    <mergeCell ref="B45:B47"/>
    <mergeCell ref="G231:G233"/>
    <mergeCell ref="A220:A222"/>
    <mergeCell ref="B220:B222"/>
    <mergeCell ref="E220:E222"/>
    <mergeCell ref="G220:G222"/>
    <mergeCell ref="A223:A225"/>
    <mergeCell ref="B223:B225"/>
    <mergeCell ref="E223:E225"/>
    <mergeCell ref="G223:G225"/>
    <mergeCell ref="E230:E233"/>
    <mergeCell ref="B230:B233"/>
    <mergeCell ref="A230:A233"/>
    <mergeCell ref="A226:A229"/>
    <mergeCell ref="B226:B229"/>
    <mergeCell ref="E226:E229"/>
    <mergeCell ref="G227:G229"/>
    <mergeCell ref="E181:E183"/>
    <mergeCell ref="B184:B186"/>
    <mergeCell ref="G200:G202"/>
    <mergeCell ref="A203:A205"/>
    <mergeCell ref="B203:B205"/>
    <mergeCell ref="G79:G81"/>
    <mergeCell ref="A82:A84"/>
    <mergeCell ref="B82:B84"/>
    <mergeCell ref="E82:E84"/>
    <mergeCell ref="G82:G84"/>
    <mergeCell ref="G97:G99"/>
    <mergeCell ref="A100:A102"/>
    <mergeCell ref="B100:B102"/>
    <mergeCell ref="E100:E102"/>
    <mergeCell ref="G88:G90"/>
    <mergeCell ref="A85:A87"/>
    <mergeCell ref="B85:B87"/>
    <mergeCell ref="C85:C87"/>
    <mergeCell ref="D85:D87"/>
    <mergeCell ref="E85:E87"/>
    <mergeCell ref="G85:G87"/>
    <mergeCell ref="G94:G96"/>
    <mergeCell ref="G154:G156"/>
    <mergeCell ref="G169:G171"/>
    <mergeCell ref="A72:A74"/>
    <mergeCell ref="B72:B74"/>
    <mergeCell ref="E72:E74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C88:C90"/>
    <mergeCell ref="D88:D90"/>
    <mergeCell ref="E88:E90"/>
    <mergeCell ref="A103:A105"/>
    <mergeCell ref="B103:B105"/>
    <mergeCell ref="A106:A108"/>
    <mergeCell ref="A94:A96"/>
    <mergeCell ref="B94:B96"/>
    <mergeCell ref="C94:C96"/>
    <mergeCell ref="D94:D96"/>
    <mergeCell ref="E94:E96"/>
    <mergeCell ref="B178:B180"/>
    <mergeCell ref="E178:E180"/>
    <mergeCell ref="A97:A99"/>
    <mergeCell ref="B97:B99"/>
    <mergeCell ref="C97:C99"/>
    <mergeCell ref="D97:D99"/>
    <mergeCell ref="E97:E99"/>
    <mergeCell ref="A172:A176"/>
    <mergeCell ref="B151:B152"/>
    <mergeCell ref="E144:E146"/>
    <mergeCell ref="A144:A146"/>
    <mergeCell ref="B144:B146"/>
    <mergeCell ref="A151:A152"/>
    <mergeCell ref="E151:E152"/>
    <mergeCell ref="A162:V163"/>
    <mergeCell ref="E153:E156"/>
    <mergeCell ref="G106:G108"/>
    <mergeCell ref="A116:A118"/>
    <mergeCell ref="B116:B118"/>
    <mergeCell ref="E116:E118"/>
    <mergeCell ref="G116:G118"/>
    <mergeCell ref="G109:G111"/>
    <mergeCell ref="A109:A111"/>
    <mergeCell ref="B109:B111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G113:G115"/>
    <mergeCell ref="B138:B140"/>
    <mergeCell ref="E138:E140"/>
    <mergeCell ref="E135:E137"/>
    <mergeCell ref="A266:A269"/>
    <mergeCell ref="B266:B269"/>
    <mergeCell ref="G129:G131"/>
    <mergeCell ref="A124:V124"/>
    <mergeCell ref="G245:G247"/>
    <mergeCell ref="G241:G243"/>
    <mergeCell ref="E240:E243"/>
    <mergeCell ref="B240:B243"/>
    <mergeCell ref="A240:A243"/>
    <mergeCell ref="B200:B202"/>
    <mergeCell ref="E200:E202"/>
    <mergeCell ref="A187:A189"/>
    <mergeCell ref="B187:B189"/>
    <mergeCell ref="E187:E189"/>
    <mergeCell ref="G196:G198"/>
    <mergeCell ref="A199:O199"/>
    <mergeCell ref="A196:A198"/>
    <mergeCell ref="B196:B198"/>
    <mergeCell ref="G181:G183"/>
    <mergeCell ref="A219:O219"/>
    <mergeCell ref="B181:B183"/>
    <mergeCell ref="G280:G282"/>
    <mergeCell ref="A129:A131"/>
    <mergeCell ref="B129:B131"/>
    <mergeCell ref="E129:E131"/>
    <mergeCell ref="G151:G152"/>
    <mergeCell ref="A147:A149"/>
    <mergeCell ref="B147:B149"/>
    <mergeCell ref="E147:E149"/>
    <mergeCell ref="A212:O212"/>
    <mergeCell ref="A213:A215"/>
    <mergeCell ref="B213:B215"/>
    <mergeCell ref="E213:E215"/>
    <mergeCell ref="A206:A208"/>
    <mergeCell ref="A200:A202"/>
    <mergeCell ref="B206:B208"/>
    <mergeCell ref="E206:E208"/>
    <mergeCell ref="G206:G208"/>
    <mergeCell ref="A209:A211"/>
    <mergeCell ref="B209:B211"/>
    <mergeCell ref="A178:A180"/>
    <mergeCell ref="E266:E269"/>
    <mergeCell ref="G267:G269"/>
    <mergeCell ref="G249:G251"/>
    <mergeCell ref="A239:V239"/>
    <mergeCell ref="G271:G273"/>
    <mergeCell ref="A252:A254"/>
    <mergeCell ref="B252:B254"/>
    <mergeCell ref="E252:E254"/>
    <mergeCell ref="G252:G254"/>
    <mergeCell ref="B255:B257"/>
    <mergeCell ref="A255:A257"/>
    <mergeCell ref="G259:G261"/>
    <mergeCell ref="E255:E257"/>
    <mergeCell ref="G255:G257"/>
    <mergeCell ref="E270:E273"/>
    <mergeCell ref="B270:B273"/>
    <mergeCell ref="A270:A273"/>
    <mergeCell ref="B262:B265"/>
    <mergeCell ref="A262:A265"/>
  </mergeCells>
  <printOptions horizontalCentered="1"/>
  <pageMargins left="0.78740157480314965" right="0.39370078740157483" top="1.1811023622047245" bottom="0.39370078740157483" header="0" footer="0"/>
  <pageSetup paperSize="9" scale="87" firstPageNumber="8" fitToHeight="0" orientation="landscape" useFirstPageNumber="1" r:id="rId1"/>
  <headerFooter>
    <oddHeader>&amp;C&amp;"Times New Roman,обычный"&amp;12&amp;P</oddHeader>
    <firstHeader>&amp;C&amp;P</firstHeader>
  </headerFooter>
  <rowBreaks count="5" manualBreakCount="5">
    <brk id="118" max="21" man="1"/>
    <brk id="161" max="21" man="1"/>
    <brk id="247" max="21" man="1"/>
    <brk id="273" max="21" man="1"/>
    <brk id="29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2019-04-29T06:19:48Z</dcterms:modified>
</cp:coreProperties>
</file>