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Лист1!$A$1:$Q$76</definedName>
  </definedNames>
  <calcPr calcId="144525"/>
</workbook>
</file>

<file path=xl/calcChain.xml><?xml version="1.0" encoding="utf-8"?>
<calcChain xmlns="http://schemas.openxmlformats.org/spreadsheetml/2006/main">
  <c r="G100" i="1" l="1"/>
  <c r="K54" i="1" l="1"/>
  <c r="K29" i="1"/>
  <c r="K17" i="1"/>
  <c r="K18" i="1"/>
  <c r="K19" i="1"/>
  <c r="J75" i="1" l="1"/>
  <c r="F98" i="1" l="1"/>
  <c r="L11" i="1" l="1"/>
  <c r="F91" i="1" l="1"/>
  <c r="G91" i="1"/>
  <c r="H91" i="1"/>
  <c r="L16" i="1" l="1"/>
  <c r="J70" i="1"/>
  <c r="E46" i="1"/>
  <c r="J46" i="1"/>
  <c r="J49" i="1"/>
  <c r="J54" i="1"/>
  <c r="J41" i="1"/>
  <c r="F100" i="1" l="1"/>
  <c r="F99" i="1"/>
  <c r="F97" i="1" l="1"/>
  <c r="G97" i="1"/>
  <c r="I91" i="1"/>
  <c r="E70" i="1"/>
  <c r="E67" i="1"/>
  <c r="M73" i="1"/>
  <c r="M63" i="1"/>
  <c r="M74" i="1" s="1"/>
  <c r="M54" i="1"/>
  <c r="M64" i="1" s="1"/>
  <c r="M53" i="1"/>
  <c r="M52" i="1"/>
  <c r="M75" i="1" l="1"/>
  <c r="M61" i="1"/>
  <c r="M72" i="1"/>
  <c r="M51" i="1"/>
  <c r="J17" i="1" l="1"/>
  <c r="J52" i="1" s="1"/>
  <c r="J18" i="1"/>
  <c r="J19" i="1"/>
  <c r="J16" i="1" l="1"/>
  <c r="I53" i="1" l="1"/>
  <c r="G39" i="1"/>
  <c r="E49" i="1"/>
  <c r="I46" i="1"/>
  <c r="G46" i="1"/>
  <c r="E40" i="1"/>
  <c r="E39" i="1"/>
  <c r="E38" i="1"/>
  <c r="E37" i="1"/>
  <c r="I36" i="1"/>
  <c r="G36" i="1"/>
  <c r="E36" i="1" l="1"/>
  <c r="J67" i="1"/>
  <c r="I67" i="1"/>
  <c r="E44" i="1" l="1"/>
  <c r="I41" i="1"/>
  <c r="E41" i="1" s="1"/>
  <c r="G41" i="1"/>
  <c r="E35" i="1"/>
  <c r="E34" i="1"/>
  <c r="E33" i="1"/>
  <c r="E32" i="1"/>
  <c r="I31" i="1"/>
  <c r="G31" i="1"/>
  <c r="E31" i="1" l="1"/>
  <c r="I63" i="1"/>
  <c r="I74" i="1" s="1"/>
  <c r="E55" i="1"/>
  <c r="G54" i="1"/>
  <c r="F54" i="1"/>
  <c r="G53" i="1"/>
  <c r="F53" i="1"/>
  <c r="G52" i="1"/>
  <c r="F52" i="1"/>
  <c r="Q51" i="1"/>
  <c r="P51" i="1"/>
  <c r="O51" i="1"/>
  <c r="N51" i="1"/>
  <c r="G51" i="1" l="1"/>
  <c r="F51" i="1"/>
  <c r="K11" i="1" l="1"/>
  <c r="E56" i="1"/>
  <c r="E57" i="1"/>
  <c r="E58" i="1"/>
  <c r="E59" i="1"/>
  <c r="E60" i="1"/>
  <c r="E65" i="1"/>
  <c r="E23" i="1" l="1"/>
  <c r="F11" i="1"/>
  <c r="I11" i="1"/>
  <c r="J11" i="1"/>
  <c r="M11" i="1"/>
  <c r="N11" i="1"/>
  <c r="O11" i="1"/>
  <c r="P11" i="1"/>
  <c r="Q11" i="1"/>
  <c r="I18" i="1" l="1"/>
  <c r="G75" i="1" l="1"/>
  <c r="G72" i="1"/>
  <c r="F72" i="1"/>
  <c r="G67" i="1"/>
  <c r="F67" i="1"/>
  <c r="E71" i="1" l="1"/>
  <c r="E69" i="1"/>
  <c r="E68" i="1"/>
  <c r="G26" i="1" l="1"/>
  <c r="G21" i="1"/>
  <c r="G16" i="1"/>
  <c r="E30" i="1" l="1"/>
  <c r="K26" i="1"/>
  <c r="L26" i="1"/>
  <c r="M26" i="1"/>
  <c r="N26" i="1"/>
  <c r="O26" i="1"/>
  <c r="P26" i="1"/>
  <c r="Q26" i="1"/>
  <c r="E22" i="1"/>
  <c r="Q21" i="1"/>
  <c r="P21" i="1"/>
  <c r="O21" i="1"/>
  <c r="N21" i="1"/>
  <c r="M21" i="1"/>
  <c r="L21" i="1"/>
  <c r="K21" i="1"/>
  <c r="J21" i="1"/>
  <c r="F21" i="1"/>
  <c r="E20" i="1"/>
  <c r="Q16" i="1"/>
  <c r="P16" i="1"/>
  <c r="O16" i="1"/>
  <c r="N16" i="1"/>
  <c r="F16" i="1"/>
  <c r="F61" i="1" l="1"/>
  <c r="H28" i="1" l="1"/>
  <c r="H27" i="1"/>
  <c r="H25" i="1"/>
  <c r="H24" i="1"/>
  <c r="E24" i="1" s="1"/>
  <c r="H14" i="1"/>
  <c r="H13" i="1"/>
  <c r="E13" i="1" s="1"/>
  <c r="H12" i="1"/>
  <c r="E14" i="1" l="1"/>
  <c r="E12" i="1"/>
  <c r="H11" i="1"/>
  <c r="H17" i="1"/>
  <c r="H52" i="1" s="1"/>
  <c r="H29" i="1"/>
  <c r="H26" i="1" s="1"/>
  <c r="H21" i="1"/>
  <c r="H18" i="1"/>
  <c r="H53" i="1" s="1"/>
  <c r="H19" i="1"/>
  <c r="J29" i="1"/>
  <c r="J64" i="1" s="1"/>
  <c r="E11" i="1" l="1"/>
  <c r="H62" i="1"/>
  <c r="H63" i="1"/>
  <c r="H54" i="1"/>
  <c r="H51" i="1" s="1"/>
  <c r="J26" i="1"/>
  <c r="H16" i="1"/>
  <c r="I19" i="1"/>
  <c r="J62" i="1"/>
  <c r="I17" i="1"/>
  <c r="H64" i="1" l="1"/>
  <c r="H75" i="1" s="1"/>
  <c r="H73" i="1"/>
  <c r="I16" i="1"/>
  <c r="J73" i="1"/>
  <c r="E76" i="1"/>
  <c r="L54" i="1"/>
  <c r="L53" i="1"/>
  <c r="K53" i="1"/>
  <c r="K63" i="1" s="1"/>
  <c r="L52" i="1"/>
  <c r="I28" i="1"/>
  <c r="I29" i="1"/>
  <c r="E29" i="1" s="1"/>
  <c r="I27" i="1"/>
  <c r="I52" i="1" s="1"/>
  <c r="I25" i="1"/>
  <c r="K52" i="1" l="1"/>
  <c r="E17" i="1"/>
  <c r="L63" i="1"/>
  <c r="L74" i="1" s="1"/>
  <c r="E53" i="1"/>
  <c r="L62" i="1"/>
  <c r="L64" i="1"/>
  <c r="L75" i="1" s="1"/>
  <c r="E54" i="1"/>
  <c r="K64" i="1"/>
  <c r="I62" i="1"/>
  <c r="I73" i="1" s="1"/>
  <c r="I54" i="1"/>
  <c r="I64" i="1" s="1"/>
  <c r="I75" i="1" s="1"/>
  <c r="H61" i="1"/>
  <c r="J53" i="1"/>
  <c r="L51" i="1"/>
  <c r="E28" i="1"/>
  <c r="K51" i="1"/>
  <c r="I21" i="1"/>
  <c r="E25" i="1"/>
  <c r="E21" i="1" s="1"/>
  <c r="K16" i="1"/>
  <c r="E16" i="1" s="1"/>
  <c r="I26" i="1"/>
  <c r="E27" i="1"/>
  <c r="H74" i="1"/>
  <c r="H72" i="1" s="1"/>
  <c r="E19" i="1"/>
  <c r="E18" i="1"/>
  <c r="K74" i="1"/>
  <c r="E52" i="1" l="1"/>
  <c r="K62" i="1"/>
  <c r="K61" i="1" s="1"/>
  <c r="L61" i="1"/>
  <c r="E64" i="1"/>
  <c r="E51" i="1"/>
  <c r="E62" i="1"/>
  <c r="I51" i="1"/>
  <c r="I61" i="1"/>
  <c r="J51" i="1"/>
  <c r="J63" i="1"/>
  <c r="E63" i="1" s="1"/>
  <c r="K75" i="1"/>
  <c r="E75" i="1" s="1"/>
  <c r="K73" i="1"/>
  <c r="E61" i="1" l="1"/>
  <c r="J61" i="1"/>
  <c r="J74" i="1"/>
  <c r="L73" i="1"/>
  <c r="K72" i="1"/>
  <c r="I72" i="1"/>
  <c r="J72" i="1" l="1"/>
  <c r="E74" i="1"/>
  <c r="L72" i="1"/>
  <c r="E72" i="1" s="1"/>
  <c r="E73" i="1"/>
  <c r="F26" i="1"/>
  <c r="E26" i="1" s="1"/>
</calcChain>
</file>

<file path=xl/sharedStrings.xml><?xml version="1.0" encoding="utf-8"?>
<sst xmlns="http://schemas.openxmlformats.org/spreadsheetml/2006/main" count="110" uniqueCount="48">
  <si>
    <t>Ответственный исполнитель/соисполнитель</t>
  </si>
  <si>
    <t>Источники финансирования</t>
  </si>
  <si>
    <t>Финансовые затраты на реализацию (руб.)</t>
  </si>
  <si>
    <t>Всего</t>
  </si>
  <si>
    <t>2019 г.</t>
  </si>
  <si>
    <t>2020 г.</t>
  </si>
  <si>
    <t>2021 г.</t>
  </si>
  <si>
    <t>2022 г.</t>
  </si>
  <si>
    <t>2023 г.</t>
  </si>
  <si>
    <t>2024 г.</t>
  </si>
  <si>
    <t>2025 г.</t>
  </si>
  <si>
    <t>2026 г.</t>
  </si>
  <si>
    <t>2027 г.</t>
  </si>
  <si>
    <t>2028 г.</t>
  </si>
  <si>
    <t>2029 г.</t>
  </si>
  <si>
    <t>2030 г.</t>
  </si>
  <si>
    <t>Благоустройство общественных территорий города Покачи &lt;1&gt;</t>
  </si>
  <si>
    <t>всего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</si>
  <si>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</si>
  <si>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</si>
  <si>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</si>
  <si>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</si>
  <si>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Итого по мероприятию I</t>
  </si>
  <si>
    <t>Благоустройство дворовых территорий города Покачи &lt;2&gt;</t>
  </si>
  <si>
    <t>Итого по мероприятию II</t>
  </si>
  <si>
    <t>Итого по мероприятию III</t>
  </si>
  <si>
    <t>Итого по программе:</t>
  </si>
  <si>
    <t>Инвестиции в объекты муниципальной собственности</t>
  </si>
  <si>
    <t>Прочие расходы</t>
  </si>
  <si>
    <t>Соисполнитель 1 МУ "УКС" администрации города Покачи</t>
  </si>
  <si>
    <t>Распределение финансовых ресурсов муниципальной программы "Формирование современной городской среды в муниципальном образовании город Покачи"</t>
  </si>
  <si>
    <t xml:space="preserve"> № основного мероприятия</t>
  </si>
  <si>
    <t>Ответственный исполнитель "Отдел архитектуры и градостроительства администрации города Покачи"</t>
  </si>
  <si>
    <t xml:space="preserve">Структурные элементы (основные мероприятия) муниципальной программы (их связь с целевыми показателями муниципальной программы)
</t>
  </si>
  <si>
    <t xml:space="preserve">Отдел архитектуры и градостроительства, МУ "УКС", </t>
  </si>
  <si>
    <t>Отдел архитектуры и градостроительства, МУ "УКС"</t>
  </si>
  <si>
    <t>Таблица 2</t>
  </si>
  <si>
    <t>иные источники финансировани</t>
  </si>
  <si>
    <t>Итого по мероприятию IV</t>
  </si>
  <si>
    <t>Реализация проекта инициативного бюджетирования "Площадка для выгула собак" &lt;3&gt;</t>
  </si>
  <si>
    <t>Мероприятия по подготовке территории города к празднованию нового года &lt;4&gt;</t>
  </si>
  <si>
    <t>ф</t>
  </si>
  <si>
    <t>а</t>
  </si>
  <si>
    <t>м</t>
  </si>
  <si>
    <t>портфель</t>
  </si>
  <si>
    <t xml:space="preserve">было </t>
  </si>
  <si>
    <t>стало</t>
  </si>
  <si>
    <t xml:space="preserve">Приложение 2
 к постановлению администрации города Покачи 
от 26.03.2024 № 252_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</si>
</sst>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1" fillId="0" borderId="1" xfId="0" applyFont="1" applyBorder="1" applyAlignment="1"/>
    <xf numFmtId="0" fontId="1" fillId="0" borderId="1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/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/>
    <xf numFmtId="4" fontId="1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0" fontId="1" fillId="0" borderId="0" xfId="0" applyFont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1" fillId="0" borderId="0" xfId="0" applyFont="1" applyBorder="1"/>
    <xf numFmtId="0" fontId="1" fillId="2" borderId="0" xfId="0" applyFont="1" applyFill="1" applyBorder="1"/>
    <xf numFmtId="0" fontId="1" fillId="0" borderId="4" xfId="0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4" fontId="1" fillId="2" borderId="6" xfId="0" applyNumberFormat="1" applyFont="1" applyFill="1" applyBorder="1" applyAlignment="1">
      <alignment vertical="center" wrapText="1"/>
    </xf>
    <xf numFmtId="4" fontId="1" fillId="0" borderId="6" xfId="0" applyNumberFormat="1" applyFont="1" applyFill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" fillId="0" borderId="6" xfId="0" applyFont="1" applyBorder="1"/>
    <xf numFmtId="4" fontId="1" fillId="2" borderId="1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right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4" fontId="4" fillId="2" borderId="1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3" fillId="0" borderId="1" xfId="0" applyFont="1" applyBorder="1"/>
    <xf numFmtId="0" fontId="3" fillId="2" borderId="1" xfId="0" applyFont="1" applyFill="1" applyBorder="1"/>
    <xf numFmtId="0" fontId="4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/>
    <xf numFmtId="4" fontId="5" fillId="2" borderId="1" xfId="0" applyNumberFormat="1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7" xfId="0" applyNumberFormat="1" applyFont="1" applyFill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" fontId="6" fillId="2" borderId="1" xfId="0" applyNumberFormat="1" applyFont="1" applyFill="1" applyBorder="1"/>
    <xf numFmtId="4" fontId="3" fillId="2" borderId="1" xfId="0" applyNumberFormat="1" applyFont="1" applyFill="1" applyBorder="1"/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9"/>
  <sheetViews>
    <sheetView tabSelected="1" view="pageBreakPreview" zoomScale="60" zoomScaleNormal="70" workbookViewId="0">
      <selection activeCell="F8" sqref="F8:Q8"/>
    </sheetView>
  </sheetViews>
  <sheetFormatPr defaultRowHeight="15" x14ac:dyDescent="0.25"/>
  <cols>
    <col min="1" max="1" width="6.85546875" style="2" customWidth="1"/>
    <col min="2" max="2" width="25" style="2" customWidth="1"/>
    <col min="3" max="3" width="41" style="2" customWidth="1"/>
    <col min="4" max="4" width="27.7109375" style="2" customWidth="1"/>
    <col min="5" max="5" width="18.85546875" style="2" customWidth="1"/>
    <col min="6" max="6" width="15.28515625" style="2" customWidth="1"/>
    <col min="7" max="8" width="17.5703125" style="2" customWidth="1"/>
    <col min="9" max="9" width="17.7109375" style="3" customWidth="1"/>
    <col min="10" max="10" width="15.42578125" style="3" customWidth="1"/>
    <col min="11" max="11" width="14.42578125" style="53" customWidth="1"/>
    <col min="12" max="12" width="14.5703125" style="3" customWidth="1"/>
    <col min="13" max="13" width="11.5703125" style="2" bestFit="1" customWidth="1"/>
    <col min="14" max="15" width="9.5703125" style="2" bestFit="1" customWidth="1"/>
    <col min="16" max="16" width="9.5703125" style="2" customWidth="1"/>
    <col min="17" max="17" width="9.5703125" style="2" bestFit="1" customWidth="1"/>
    <col min="18" max="16384" width="9.140625" style="2"/>
  </cols>
  <sheetData>
    <row r="1" spans="1:23" s="1" customFormat="1" ht="61.5" customHeight="1" x14ac:dyDescent="0.25">
      <c r="A1" s="19"/>
      <c r="B1" s="19"/>
      <c r="C1" s="19"/>
      <c r="D1" s="19"/>
      <c r="E1" s="19"/>
      <c r="F1" s="19"/>
      <c r="G1" s="19"/>
      <c r="H1" s="19"/>
      <c r="I1" s="20"/>
      <c r="J1" s="20"/>
      <c r="K1" s="48"/>
      <c r="L1" s="20"/>
      <c r="M1" s="19"/>
      <c r="N1" s="57" t="s">
        <v>47</v>
      </c>
      <c r="O1" s="57"/>
      <c r="P1" s="57"/>
      <c r="Q1" s="57"/>
    </row>
    <row r="2" spans="1:23" x14ac:dyDescent="0.25">
      <c r="A2" s="21"/>
      <c r="B2" s="21"/>
      <c r="C2" s="21"/>
      <c r="D2" s="21"/>
      <c r="E2" s="21"/>
      <c r="F2" s="21"/>
      <c r="G2" s="21"/>
      <c r="H2" s="21"/>
      <c r="I2" s="22"/>
      <c r="J2" s="22"/>
      <c r="K2" s="37"/>
      <c r="L2" s="22"/>
      <c r="M2" s="21"/>
      <c r="N2" s="21"/>
      <c r="O2" s="58"/>
      <c r="P2" s="58"/>
      <c r="Q2" s="58"/>
    </row>
    <row r="3" spans="1:23" x14ac:dyDescent="0.25">
      <c r="A3" s="21"/>
      <c r="B3" s="21"/>
      <c r="C3" s="21"/>
      <c r="D3" s="21"/>
      <c r="E3" s="21"/>
      <c r="F3" s="21"/>
      <c r="G3" s="21"/>
      <c r="H3" s="21"/>
      <c r="I3" s="22"/>
      <c r="J3" s="22"/>
      <c r="K3" s="37"/>
      <c r="L3" s="22"/>
      <c r="M3" s="21"/>
      <c r="N3" s="21"/>
      <c r="O3" s="59" t="s">
        <v>36</v>
      </c>
      <c r="P3" s="59"/>
      <c r="Q3" s="59"/>
    </row>
    <row r="4" spans="1:23" s="23" customFormat="1" x14ac:dyDescent="0.25">
      <c r="A4" s="60" t="s">
        <v>30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1"/>
      <c r="R4" s="2"/>
      <c r="S4" s="2"/>
      <c r="T4" s="2"/>
      <c r="U4" s="2"/>
      <c r="V4" s="2"/>
      <c r="W4" s="2"/>
    </row>
    <row r="5" spans="1:23" s="21" customFormat="1" x14ac:dyDescent="0.25">
      <c r="A5" s="25"/>
      <c r="B5" s="25"/>
      <c r="C5" s="25"/>
      <c r="D5" s="25"/>
      <c r="E5" s="25"/>
      <c r="F5" s="25"/>
      <c r="G5" s="25"/>
      <c r="H5" s="25"/>
      <c r="I5" s="25"/>
      <c r="J5" s="37"/>
      <c r="K5" s="37"/>
      <c r="L5" s="25"/>
      <c r="M5" s="25"/>
      <c r="N5" s="25"/>
      <c r="O5" s="25"/>
      <c r="P5" s="25"/>
      <c r="Q5" s="25"/>
      <c r="R5" s="2"/>
      <c r="S5" s="2"/>
      <c r="T5" s="2"/>
      <c r="U5" s="2"/>
      <c r="V5" s="2"/>
      <c r="W5" s="2"/>
    </row>
    <row r="6" spans="1:23" s="21" customFormat="1" x14ac:dyDescent="0.25">
      <c r="I6" s="22"/>
      <c r="J6" s="22"/>
      <c r="K6" s="37"/>
      <c r="L6" s="22"/>
      <c r="R6" s="2"/>
      <c r="S6" s="2"/>
      <c r="T6" s="2"/>
      <c r="U6" s="2"/>
      <c r="V6" s="2"/>
      <c r="W6" s="2"/>
    </row>
    <row r="7" spans="1:23" s="24" customFormat="1" x14ac:dyDescent="0.25">
      <c r="A7" s="65" t="s">
        <v>31</v>
      </c>
      <c r="B7" s="65" t="s">
        <v>33</v>
      </c>
      <c r="C7" s="65" t="s">
        <v>0</v>
      </c>
      <c r="D7" s="65" t="s">
        <v>1</v>
      </c>
      <c r="E7" s="65" t="s">
        <v>2</v>
      </c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9"/>
      <c r="R7" s="2"/>
      <c r="S7" s="2"/>
      <c r="T7" s="2"/>
      <c r="U7" s="2"/>
      <c r="V7" s="2"/>
      <c r="W7" s="2"/>
    </row>
    <row r="8" spans="1:23" x14ac:dyDescent="0.25">
      <c r="A8" s="65"/>
      <c r="B8" s="65"/>
      <c r="C8" s="65"/>
      <c r="D8" s="65"/>
      <c r="E8" s="65" t="s">
        <v>3</v>
      </c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4"/>
    </row>
    <row r="9" spans="1:23" ht="89.25" customHeight="1" x14ac:dyDescent="0.25">
      <c r="A9" s="65"/>
      <c r="B9" s="65"/>
      <c r="C9" s="65"/>
      <c r="D9" s="65"/>
      <c r="E9" s="65"/>
      <c r="F9" s="14" t="s">
        <v>4</v>
      </c>
      <c r="G9" s="14" t="s">
        <v>5</v>
      </c>
      <c r="H9" s="14" t="s">
        <v>6</v>
      </c>
      <c r="I9" s="14" t="s">
        <v>7</v>
      </c>
      <c r="J9" s="34" t="s">
        <v>8</v>
      </c>
      <c r="K9" s="44" t="s">
        <v>9</v>
      </c>
      <c r="L9" s="14" t="s">
        <v>10</v>
      </c>
      <c r="M9" s="14" t="s">
        <v>11</v>
      </c>
      <c r="N9" s="14" t="s">
        <v>12</v>
      </c>
      <c r="O9" s="14" t="s">
        <v>13</v>
      </c>
      <c r="P9" s="14" t="s">
        <v>14</v>
      </c>
      <c r="Q9" s="26" t="s">
        <v>15</v>
      </c>
    </row>
    <row r="10" spans="1:23" x14ac:dyDescent="0.2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34">
        <v>10</v>
      </c>
      <c r="K10" s="4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26">
        <v>17</v>
      </c>
    </row>
    <row r="11" spans="1:23" x14ac:dyDescent="0.25">
      <c r="A11" s="65">
        <v>1</v>
      </c>
      <c r="B11" s="63" t="s">
        <v>16</v>
      </c>
      <c r="C11" s="63" t="s">
        <v>35</v>
      </c>
      <c r="D11" s="13" t="s">
        <v>17</v>
      </c>
      <c r="E11" s="12">
        <f>E12+E13+E14+E15</f>
        <v>285018202.45000005</v>
      </c>
      <c r="F11" s="12">
        <f>SUM(F12:F15)</f>
        <v>2000000</v>
      </c>
      <c r="G11" s="12">
        <v>70935391.379999995</v>
      </c>
      <c r="H11" s="12">
        <f>SUM(H12:H15)</f>
        <v>85548171.640000001</v>
      </c>
      <c r="I11" s="12">
        <f t="shared" ref="I11:Q11" si="0">SUM(I12:I15)</f>
        <v>104187398.62</v>
      </c>
      <c r="J11" s="33">
        <f>J12+J13+J14+J15</f>
        <v>12346907.48</v>
      </c>
      <c r="K11" s="49">
        <f>K12+K13+K14+K15</f>
        <v>10000333.33</v>
      </c>
      <c r="L11" s="33">
        <f t="shared" si="0"/>
        <v>0</v>
      </c>
      <c r="M11" s="12">
        <f t="shared" si="0"/>
        <v>0</v>
      </c>
      <c r="N11" s="12">
        <f t="shared" si="0"/>
        <v>0</v>
      </c>
      <c r="O11" s="12">
        <f t="shared" si="0"/>
        <v>0</v>
      </c>
      <c r="P11" s="12">
        <f t="shared" si="0"/>
        <v>0</v>
      </c>
      <c r="Q11" s="27">
        <f t="shared" si="0"/>
        <v>0</v>
      </c>
    </row>
    <row r="12" spans="1:23" x14ac:dyDescent="0.25">
      <c r="A12" s="65"/>
      <c r="B12" s="63"/>
      <c r="C12" s="63"/>
      <c r="D12" s="13" t="s">
        <v>18</v>
      </c>
      <c r="E12" s="12">
        <f>F12+G12+H12+I12+J12+K12+L12+M12+N12+O12+P12+Q12</f>
        <v>67797064.039999992</v>
      </c>
      <c r="F12" s="12">
        <v>0</v>
      </c>
      <c r="G12" s="12">
        <v>3782900</v>
      </c>
      <c r="H12" s="12">
        <f>50000000+3407100</f>
        <v>53407100</v>
      </c>
      <c r="I12" s="12">
        <v>3385800</v>
      </c>
      <c r="J12" s="47">
        <v>3717764.04</v>
      </c>
      <c r="K12" s="46">
        <v>3503500</v>
      </c>
      <c r="L12" s="45">
        <v>0</v>
      </c>
      <c r="M12" s="12">
        <v>0</v>
      </c>
      <c r="N12" s="12">
        <v>0</v>
      </c>
      <c r="O12" s="12">
        <v>0</v>
      </c>
      <c r="P12" s="12">
        <v>0</v>
      </c>
      <c r="Q12" s="27">
        <v>0</v>
      </c>
    </row>
    <row r="13" spans="1:23" ht="36" customHeight="1" x14ac:dyDescent="0.25">
      <c r="A13" s="65"/>
      <c r="B13" s="63"/>
      <c r="C13" s="63"/>
      <c r="D13" s="13" t="s">
        <v>19</v>
      </c>
      <c r="E13" s="12">
        <f>F13+G13+H13+I13+J13+K13+L13+M13+N13+O13+P13+Q13</f>
        <v>48278784.300000004</v>
      </c>
      <c r="F13" s="12">
        <v>0</v>
      </c>
      <c r="G13" s="12">
        <v>5916843.5899999999</v>
      </c>
      <c r="H13" s="12">
        <f>5329053.85+20425600</f>
        <v>25754653.850000001</v>
      </c>
      <c r="I13" s="12">
        <v>5295738.47</v>
      </c>
      <c r="J13" s="27">
        <v>5814748.3899999997</v>
      </c>
      <c r="K13" s="46">
        <v>5496800</v>
      </c>
      <c r="L13" s="45">
        <v>0</v>
      </c>
      <c r="M13" s="31">
        <v>0</v>
      </c>
      <c r="N13" s="12">
        <v>0</v>
      </c>
      <c r="O13" s="12">
        <v>0</v>
      </c>
      <c r="P13" s="12">
        <v>0</v>
      </c>
      <c r="Q13" s="27">
        <v>0</v>
      </c>
    </row>
    <row r="14" spans="1:23" x14ac:dyDescent="0.25">
      <c r="A14" s="65"/>
      <c r="B14" s="63"/>
      <c r="C14" s="63"/>
      <c r="D14" s="13" t="s">
        <v>20</v>
      </c>
      <c r="E14" s="12">
        <f>F14+G14+H14+I14+J14+K14+L14+M14+N14+O14+P14+Q14</f>
        <v>168942354.11000004</v>
      </c>
      <c r="F14" s="12">
        <v>2000000</v>
      </c>
      <c r="G14" s="12">
        <v>61235647.789999999</v>
      </c>
      <c r="H14" s="12">
        <f>1404923.81+970683.77+1741299.1+2269511.11</f>
        <v>6386417.79</v>
      </c>
      <c r="I14" s="12">
        <v>95505860.150000006</v>
      </c>
      <c r="J14" s="27">
        <v>2814395.05</v>
      </c>
      <c r="K14" s="46">
        <v>1000033.33</v>
      </c>
      <c r="L14" s="45">
        <v>0</v>
      </c>
      <c r="M14" s="31">
        <v>0</v>
      </c>
      <c r="N14" s="12">
        <v>0</v>
      </c>
      <c r="O14" s="12">
        <v>0</v>
      </c>
      <c r="P14" s="12">
        <v>0</v>
      </c>
      <c r="Q14" s="27">
        <v>0</v>
      </c>
    </row>
    <row r="15" spans="1:23" ht="30" x14ac:dyDescent="0.25">
      <c r="A15" s="65"/>
      <c r="B15" s="63"/>
      <c r="C15" s="63"/>
      <c r="D15" s="13" t="s">
        <v>21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33">
        <v>0</v>
      </c>
      <c r="K15" s="50">
        <v>0</v>
      </c>
      <c r="L15" s="31">
        <v>0</v>
      </c>
      <c r="M15" s="31">
        <v>0</v>
      </c>
      <c r="N15" s="12">
        <v>0</v>
      </c>
      <c r="O15" s="12">
        <v>0</v>
      </c>
      <c r="P15" s="12">
        <v>0</v>
      </c>
      <c r="Q15" s="27">
        <v>0</v>
      </c>
    </row>
    <row r="16" spans="1:23" x14ac:dyDescent="0.25">
      <c r="A16" s="65"/>
      <c r="B16" s="63" t="s">
        <v>22</v>
      </c>
      <c r="C16" s="63"/>
      <c r="D16" s="4" t="s">
        <v>17</v>
      </c>
      <c r="E16" s="5">
        <f>SUM(F16:Q16)</f>
        <v>285018202.44999999</v>
      </c>
      <c r="F16" s="5">
        <f>SUM(F17:F19:F20)</f>
        <v>2000000</v>
      </c>
      <c r="G16" s="5">
        <f>SUM(G17:G20)</f>
        <v>70935391.379999995</v>
      </c>
      <c r="H16" s="5">
        <f>SUM(H17:H19:H20)</f>
        <v>85548171.640000001</v>
      </c>
      <c r="I16" s="10">
        <f>SUM(I17:I19:I20)</f>
        <v>104187398.62</v>
      </c>
      <c r="J16" s="33">
        <f>SUM(J17:J19:J20)</f>
        <v>12346907.48</v>
      </c>
      <c r="K16" s="51">
        <f>SUM(K17:K19:K20)</f>
        <v>10000333.33</v>
      </c>
      <c r="L16" s="33">
        <f>SUM(L17:L19)</f>
        <v>0</v>
      </c>
      <c r="M16" s="31">
        <v>0</v>
      </c>
      <c r="N16" s="5">
        <f>SUM(N17:N19:N20)</f>
        <v>0</v>
      </c>
      <c r="O16" s="5">
        <f>SUM(O17:O19:O20)</f>
        <v>0</v>
      </c>
      <c r="P16" s="5">
        <f>SUM(P17:P19:P20)</f>
        <v>0</v>
      </c>
      <c r="Q16" s="27">
        <f>SUM(Q17:Q19:Q20)</f>
        <v>0</v>
      </c>
    </row>
    <row r="17" spans="1:17" x14ac:dyDescent="0.25">
      <c r="A17" s="65"/>
      <c r="B17" s="63"/>
      <c r="C17" s="63"/>
      <c r="D17" s="4" t="s">
        <v>18</v>
      </c>
      <c r="E17" s="5">
        <f>SUM(F17:Q17)</f>
        <v>67797064.039999992</v>
      </c>
      <c r="F17" s="5">
        <v>0</v>
      </c>
      <c r="G17" s="5">
        <v>3782900</v>
      </c>
      <c r="H17" s="5">
        <f t="shared" ref="H17:J19" si="1">H12</f>
        <v>53407100</v>
      </c>
      <c r="I17" s="10">
        <f t="shared" si="1"/>
        <v>3385800</v>
      </c>
      <c r="J17" s="33">
        <f t="shared" si="1"/>
        <v>3717764.04</v>
      </c>
      <c r="K17" s="51">
        <f t="shared" ref="K17" si="2">K12</f>
        <v>3503500</v>
      </c>
      <c r="L17" s="31">
        <v>0</v>
      </c>
      <c r="M17" s="31">
        <v>0</v>
      </c>
      <c r="N17" s="5">
        <v>0</v>
      </c>
      <c r="O17" s="5">
        <v>0</v>
      </c>
      <c r="P17" s="5">
        <v>0</v>
      </c>
      <c r="Q17" s="27">
        <v>0</v>
      </c>
    </row>
    <row r="18" spans="1:17" x14ac:dyDescent="0.25">
      <c r="A18" s="65"/>
      <c r="B18" s="63"/>
      <c r="C18" s="63"/>
      <c r="D18" s="4" t="s">
        <v>19</v>
      </c>
      <c r="E18" s="5">
        <f t="shared" ref="E18:E20" si="3">SUM(F18:Q18)</f>
        <v>48278784.300000004</v>
      </c>
      <c r="F18" s="5">
        <v>0</v>
      </c>
      <c r="G18" s="5">
        <v>5916843.5899999999</v>
      </c>
      <c r="H18" s="5">
        <f t="shared" si="1"/>
        <v>25754653.850000001</v>
      </c>
      <c r="I18" s="10">
        <f>I13</f>
        <v>5295738.47</v>
      </c>
      <c r="J18" s="33">
        <f t="shared" si="1"/>
        <v>5814748.3899999997</v>
      </c>
      <c r="K18" s="51">
        <f t="shared" ref="K18" si="4">K13</f>
        <v>5496800</v>
      </c>
      <c r="L18" s="31">
        <v>0</v>
      </c>
      <c r="M18" s="31">
        <v>0</v>
      </c>
      <c r="N18" s="5">
        <v>0</v>
      </c>
      <c r="O18" s="5">
        <v>0</v>
      </c>
      <c r="P18" s="5">
        <v>0</v>
      </c>
      <c r="Q18" s="27">
        <v>0</v>
      </c>
    </row>
    <row r="19" spans="1:17" x14ac:dyDescent="0.25">
      <c r="A19" s="65"/>
      <c r="B19" s="63"/>
      <c r="C19" s="63"/>
      <c r="D19" s="4" t="s">
        <v>20</v>
      </c>
      <c r="E19" s="5">
        <f t="shared" si="3"/>
        <v>168942354.11000004</v>
      </c>
      <c r="F19" s="5">
        <v>2000000</v>
      </c>
      <c r="G19" s="5">
        <v>61235647.789999999</v>
      </c>
      <c r="H19" s="5">
        <f t="shared" si="1"/>
        <v>6386417.79</v>
      </c>
      <c r="I19" s="10">
        <f t="shared" si="1"/>
        <v>95505860.150000006</v>
      </c>
      <c r="J19" s="33">
        <f t="shared" si="1"/>
        <v>2814395.05</v>
      </c>
      <c r="K19" s="51">
        <f>K14</f>
        <v>1000033.33</v>
      </c>
      <c r="L19" s="31">
        <v>0</v>
      </c>
      <c r="M19" s="31">
        <v>0</v>
      </c>
      <c r="N19" s="5">
        <v>0</v>
      </c>
      <c r="O19" s="5">
        <v>0</v>
      </c>
      <c r="P19" s="5">
        <v>0</v>
      </c>
      <c r="Q19" s="27">
        <v>0</v>
      </c>
    </row>
    <row r="20" spans="1:17" ht="30" x14ac:dyDescent="0.25">
      <c r="A20" s="65"/>
      <c r="B20" s="63"/>
      <c r="C20" s="63"/>
      <c r="D20" s="4" t="s">
        <v>21</v>
      </c>
      <c r="E20" s="5">
        <f t="shared" si="3"/>
        <v>0</v>
      </c>
      <c r="F20" s="5">
        <v>0</v>
      </c>
      <c r="G20" s="5">
        <v>0</v>
      </c>
      <c r="H20" s="5">
        <v>0</v>
      </c>
      <c r="I20" s="10">
        <v>0</v>
      </c>
      <c r="J20" s="33">
        <v>0</v>
      </c>
      <c r="K20" s="51">
        <v>0</v>
      </c>
      <c r="L20" s="10">
        <v>0</v>
      </c>
      <c r="M20" s="5">
        <v>0</v>
      </c>
      <c r="N20" s="5">
        <v>0</v>
      </c>
      <c r="O20" s="5">
        <v>0</v>
      </c>
      <c r="P20" s="5">
        <v>0</v>
      </c>
      <c r="Q20" s="27">
        <v>0</v>
      </c>
    </row>
    <row r="21" spans="1:17" x14ac:dyDescent="0.25">
      <c r="A21" s="65">
        <v>2</v>
      </c>
      <c r="B21" s="63" t="s">
        <v>23</v>
      </c>
      <c r="C21" s="63" t="s">
        <v>35</v>
      </c>
      <c r="D21" s="4" t="s">
        <v>17</v>
      </c>
      <c r="E21" s="5">
        <f>E22+E23+E24+E25</f>
        <v>50279430.639999993</v>
      </c>
      <c r="F21" s="5">
        <f>SUM(F22:F25)</f>
        <v>6693378.6699999999</v>
      </c>
      <c r="G21" s="5">
        <f t="shared" ref="G21" si="5">SUM(G22:G25)</f>
        <v>25174217.039999999</v>
      </c>
      <c r="H21" s="5">
        <f t="shared" ref="H21:Q21" si="6">SUM(H22:H25)</f>
        <v>11110034.93</v>
      </c>
      <c r="I21" s="10">
        <f t="shared" si="6"/>
        <v>6301800</v>
      </c>
      <c r="J21" s="33">
        <f t="shared" si="6"/>
        <v>0</v>
      </c>
      <c r="K21" s="51">
        <f t="shared" si="6"/>
        <v>1000000</v>
      </c>
      <c r="L21" s="10">
        <f t="shared" si="6"/>
        <v>0</v>
      </c>
      <c r="M21" s="5">
        <f t="shared" si="6"/>
        <v>0</v>
      </c>
      <c r="N21" s="5">
        <f t="shared" si="6"/>
        <v>0</v>
      </c>
      <c r="O21" s="5">
        <f t="shared" si="6"/>
        <v>0</v>
      </c>
      <c r="P21" s="5">
        <f t="shared" si="6"/>
        <v>0</v>
      </c>
      <c r="Q21" s="27">
        <f t="shared" si="6"/>
        <v>0</v>
      </c>
    </row>
    <row r="22" spans="1:17" x14ac:dyDescent="0.25">
      <c r="A22" s="65"/>
      <c r="B22" s="63"/>
      <c r="C22" s="63"/>
      <c r="D22" s="4" t="s">
        <v>18</v>
      </c>
      <c r="E22" s="5">
        <f t="shared" ref="E22:E25" si="7">SUM(F22:Q22)</f>
        <v>0</v>
      </c>
      <c r="F22" s="5">
        <v>0</v>
      </c>
      <c r="G22" s="5">
        <v>0</v>
      </c>
      <c r="H22" s="5">
        <v>0</v>
      </c>
      <c r="I22" s="10">
        <v>0</v>
      </c>
      <c r="J22" s="33">
        <v>0</v>
      </c>
      <c r="K22" s="51">
        <v>0</v>
      </c>
      <c r="L22" s="10"/>
      <c r="M22" s="5">
        <v>0</v>
      </c>
      <c r="N22" s="5">
        <v>0</v>
      </c>
      <c r="O22" s="5">
        <v>0</v>
      </c>
      <c r="P22" s="5">
        <v>0</v>
      </c>
      <c r="Q22" s="27">
        <v>0</v>
      </c>
    </row>
    <row r="23" spans="1:17" x14ac:dyDescent="0.25">
      <c r="A23" s="65"/>
      <c r="B23" s="63"/>
      <c r="C23" s="63"/>
      <c r="D23" s="4" t="s">
        <v>19</v>
      </c>
      <c r="E23" s="5">
        <f>F23+G23+H23+I23+J23+K23+L23+M23+N23+O23+P23+Q23</f>
        <v>14055857.4</v>
      </c>
      <c r="F23" s="5">
        <v>2258657.4</v>
      </c>
      <c r="G23" s="5">
        <v>0</v>
      </c>
      <c r="H23" s="5">
        <v>9545700</v>
      </c>
      <c r="I23" s="10">
        <v>2251500</v>
      </c>
      <c r="J23" s="33">
        <v>0</v>
      </c>
      <c r="K23" s="51">
        <v>0</v>
      </c>
      <c r="L23" s="10">
        <v>0</v>
      </c>
      <c r="M23" s="5">
        <v>0</v>
      </c>
      <c r="N23" s="5">
        <v>0</v>
      </c>
      <c r="O23" s="5">
        <v>0</v>
      </c>
      <c r="P23" s="5">
        <v>0</v>
      </c>
      <c r="Q23" s="27">
        <v>0</v>
      </c>
    </row>
    <row r="24" spans="1:17" x14ac:dyDescent="0.25">
      <c r="A24" s="65"/>
      <c r="B24" s="63"/>
      <c r="C24" s="63"/>
      <c r="D24" s="4" t="s">
        <v>20</v>
      </c>
      <c r="E24" s="5">
        <f>F24+G24+H24+I24+J24+K24+L24+M24+N24+O24+P24+Q24</f>
        <v>36223573.239999995</v>
      </c>
      <c r="F24" s="5">
        <v>4434721.2699999996</v>
      </c>
      <c r="G24" s="5">
        <v>25174217.039999999</v>
      </c>
      <c r="H24" s="5">
        <f>203701.6+1060633.33+300000</f>
        <v>1564334.9300000002</v>
      </c>
      <c r="I24" s="10">
        <v>4050300</v>
      </c>
      <c r="J24" s="33">
        <v>0</v>
      </c>
      <c r="K24" s="51">
        <v>1000000</v>
      </c>
      <c r="L24" s="10">
        <v>0</v>
      </c>
      <c r="M24" s="5">
        <v>0</v>
      </c>
      <c r="N24" s="5">
        <v>0</v>
      </c>
      <c r="O24" s="5">
        <v>0</v>
      </c>
      <c r="P24" s="5">
        <v>0</v>
      </c>
      <c r="Q24" s="27">
        <v>0</v>
      </c>
    </row>
    <row r="25" spans="1:17" ht="30" x14ac:dyDescent="0.25">
      <c r="A25" s="65"/>
      <c r="B25" s="63"/>
      <c r="C25" s="63"/>
      <c r="D25" s="4" t="s">
        <v>21</v>
      </c>
      <c r="E25" s="5">
        <f t="shared" si="7"/>
        <v>0</v>
      </c>
      <c r="F25" s="5">
        <v>0</v>
      </c>
      <c r="G25" s="5">
        <v>0</v>
      </c>
      <c r="H25" s="5">
        <f>H30</f>
        <v>0</v>
      </c>
      <c r="I25" s="10">
        <f>I30</f>
        <v>0</v>
      </c>
      <c r="J25" s="33">
        <v>0</v>
      </c>
      <c r="K25" s="51">
        <v>0</v>
      </c>
      <c r="L25" s="10">
        <v>0</v>
      </c>
      <c r="M25" s="5">
        <v>0</v>
      </c>
      <c r="N25" s="5">
        <v>0</v>
      </c>
      <c r="O25" s="5">
        <v>0</v>
      </c>
      <c r="P25" s="5">
        <v>0</v>
      </c>
      <c r="Q25" s="27">
        <v>0</v>
      </c>
    </row>
    <row r="26" spans="1:17" x14ac:dyDescent="0.25">
      <c r="A26" s="65"/>
      <c r="B26" s="63" t="s">
        <v>24</v>
      </c>
      <c r="C26" s="63"/>
      <c r="D26" s="4" t="s">
        <v>17</v>
      </c>
      <c r="E26" s="5">
        <f>SUM(F26:Q26)</f>
        <v>50279430.640000001</v>
      </c>
      <c r="F26" s="5">
        <f>SUM(F27:F30)</f>
        <v>6693378.6699999999</v>
      </c>
      <c r="G26" s="5">
        <f t="shared" ref="G26" si="8">SUM(G27:G30)</f>
        <v>25174217.039999999</v>
      </c>
      <c r="H26" s="5">
        <f t="shared" ref="H26:Q26" si="9">SUM(H27:H30)</f>
        <v>11110034.93</v>
      </c>
      <c r="I26" s="10">
        <f t="shared" si="9"/>
        <v>6301800</v>
      </c>
      <c r="J26" s="33">
        <f t="shared" si="9"/>
        <v>0</v>
      </c>
      <c r="K26" s="51">
        <f t="shared" si="9"/>
        <v>1000000</v>
      </c>
      <c r="L26" s="10">
        <f t="shared" si="9"/>
        <v>0</v>
      </c>
      <c r="M26" s="5">
        <f t="shared" si="9"/>
        <v>0</v>
      </c>
      <c r="N26" s="5">
        <f t="shared" si="9"/>
        <v>0</v>
      </c>
      <c r="O26" s="5">
        <f t="shared" si="9"/>
        <v>0</v>
      </c>
      <c r="P26" s="5">
        <f t="shared" si="9"/>
        <v>0</v>
      </c>
      <c r="Q26" s="27">
        <f t="shared" si="9"/>
        <v>0</v>
      </c>
    </row>
    <row r="27" spans="1:17" x14ac:dyDescent="0.25">
      <c r="A27" s="65"/>
      <c r="B27" s="63"/>
      <c r="C27" s="63"/>
      <c r="D27" s="4" t="s">
        <v>18</v>
      </c>
      <c r="E27" s="5">
        <f t="shared" ref="E27:E30" si="10">SUM(F27:Q27)</f>
        <v>0</v>
      </c>
      <c r="F27" s="5">
        <v>0</v>
      </c>
      <c r="G27" s="5">
        <v>0</v>
      </c>
      <c r="H27" s="6">
        <f t="shared" ref="H27:I29" si="11">H22</f>
        <v>0</v>
      </c>
      <c r="I27" s="6">
        <f t="shared" si="11"/>
        <v>0</v>
      </c>
      <c r="J27" s="33">
        <v>0</v>
      </c>
      <c r="K27" s="51">
        <v>0</v>
      </c>
      <c r="L27" s="10">
        <v>0</v>
      </c>
      <c r="M27" s="5">
        <v>0</v>
      </c>
      <c r="N27" s="5">
        <v>0</v>
      </c>
      <c r="O27" s="5">
        <v>0</v>
      </c>
      <c r="P27" s="5">
        <v>0</v>
      </c>
      <c r="Q27" s="27">
        <v>0</v>
      </c>
    </row>
    <row r="28" spans="1:17" x14ac:dyDescent="0.25">
      <c r="A28" s="65"/>
      <c r="B28" s="63"/>
      <c r="C28" s="63"/>
      <c r="D28" s="4" t="s">
        <v>19</v>
      </c>
      <c r="E28" s="5">
        <f t="shared" si="10"/>
        <v>14055857.4</v>
      </c>
      <c r="F28" s="5">
        <v>2258657.4</v>
      </c>
      <c r="G28" s="5">
        <v>0</v>
      </c>
      <c r="H28" s="6">
        <f t="shared" si="11"/>
        <v>9545700</v>
      </c>
      <c r="I28" s="6">
        <f t="shared" si="11"/>
        <v>2251500</v>
      </c>
      <c r="J28" s="33">
        <v>0</v>
      </c>
      <c r="K28" s="51">
        <v>0</v>
      </c>
      <c r="L28" s="10">
        <v>0</v>
      </c>
      <c r="M28" s="5">
        <v>0</v>
      </c>
      <c r="N28" s="5">
        <v>0</v>
      </c>
      <c r="O28" s="5">
        <v>0</v>
      </c>
      <c r="P28" s="5">
        <v>0</v>
      </c>
      <c r="Q28" s="27">
        <v>0</v>
      </c>
    </row>
    <row r="29" spans="1:17" x14ac:dyDescent="0.25">
      <c r="A29" s="65"/>
      <c r="B29" s="63"/>
      <c r="C29" s="63"/>
      <c r="D29" s="4" t="s">
        <v>20</v>
      </c>
      <c r="E29" s="5">
        <f t="shared" si="10"/>
        <v>36223573.239999995</v>
      </c>
      <c r="F29" s="5">
        <v>4434721.2699999996</v>
      </c>
      <c r="G29" s="5">
        <v>25174217.039999999</v>
      </c>
      <c r="H29" s="6">
        <f t="shared" si="11"/>
        <v>1564334.9300000002</v>
      </c>
      <c r="I29" s="6">
        <f t="shared" si="11"/>
        <v>4050300</v>
      </c>
      <c r="J29" s="6">
        <f>J24</f>
        <v>0</v>
      </c>
      <c r="K29" s="51">
        <f>K24</f>
        <v>1000000</v>
      </c>
      <c r="L29" s="10">
        <v>0</v>
      </c>
      <c r="M29" s="5">
        <v>0</v>
      </c>
      <c r="N29" s="5">
        <v>0</v>
      </c>
      <c r="O29" s="5">
        <v>0</v>
      </c>
      <c r="P29" s="5">
        <v>0</v>
      </c>
      <c r="Q29" s="27">
        <v>0</v>
      </c>
    </row>
    <row r="30" spans="1:17" ht="30" x14ac:dyDescent="0.25">
      <c r="A30" s="65"/>
      <c r="B30" s="63"/>
      <c r="C30" s="63"/>
      <c r="D30" s="4" t="s">
        <v>21</v>
      </c>
      <c r="E30" s="5">
        <f t="shared" si="10"/>
        <v>0</v>
      </c>
      <c r="F30" s="5">
        <v>0</v>
      </c>
      <c r="G30" s="5">
        <v>0</v>
      </c>
      <c r="H30" s="6">
        <v>0</v>
      </c>
      <c r="I30" s="6">
        <v>0</v>
      </c>
      <c r="J30" s="33">
        <v>0</v>
      </c>
      <c r="K30" s="51">
        <v>0</v>
      </c>
      <c r="L30" s="10">
        <v>0</v>
      </c>
      <c r="M30" s="5">
        <v>0</v>
      </c>
      <c r="N30" s="5">
        <v>0</v>
      </c>
      <c r="O30" s="5">
        <v>0</v>
      </c>
      <c r="P30" s="5">
        <v>0</v>
      </c>
      <c r="Q30" s="27">
        <v>0</v>
      </c>
    </row>
    <row r="31" spans="1:17" s="3" customFormat="1" ht="15.75" customHeight="1" x14ac:dyDescent="0.25">
      <c r="A31" s="65">
        <v>3</v>
      </c>
      <c r="B31" s="63" t="s">
        <v>39</v>
      </c>
      <c r="C31" s="66" t="s">
        <v>35</v>
      </c>
      <c r="D31" s="4" t="s">
        <v>17</v>
      </c>
      <c r="E31" s="5">
        <f>E32+E33+E34+E35</f>
        <v>500000</v>
      </c>
      <c r="F31" s="5">
        <v>0</v>
      </c>
      <c r="G31" s="5">
        <f>G32+G33+G34+G35</f>
        <v>500000</v>
      </c>
      <c r="H31" s="6">
        <v>0</v>
      </c>
      <c r="I31" s="6">
        <f>I32+I33+I34+I35</f>
        <v>0</v>
      </c>
      <c r="J31" s="33">
        <v>0</v>
      </c>
      <c r="K31" s="51">
        <v>0</v>
      </c>
      <c r="L31" s="10">
        <v>0</v>
      </c>
      <c r="M31" s="5">
        <v>0</v>
      </c>
      <c r="N31" s="5">
        <v>0</v>
      </c>
      <c r="O31" s="5">
        <v>0</v>
      </c>
      <c r="P31" s="5">
        <v>0</v>
      </c>
      <c r="Q31" s="27">
        <v>0</v>
      </c>
    </row>
    <row r="32" spans="1:17" s="3" customFormat="1" x14ac:dyDescent="0.25">
      <c r="A32" s="65"/>
      <c r="B32" s="63"/>
      <c r="C32" s="66"/>
      <c r="D32" s="4" t="s">
        <v>18</v>
      </c>
      <c r="E32" s="5">
        <f>F32+G32+H32+I32+J32+K32+L32+M32+N32+O32+P32+Q32</f>
        <v>0</v>
      </c>
      <c r="F32" s="5">
        <v>0</v>
      </c>
      <c r="G32" s="5">
        <v>0</v>
      </c>
      <c r="H32" s="6">
        <v>0</v>
      </c>
      <c r="I32" s="6">
        <v>0</v>
      </c>
      <c r="J32" s="33">
        <v>0</v>
      </c>
      <c r="K32" s="51">
        <v>0</v>
      </c>
      <c r="L32" s="10">
        <v>0</v>
      </c>
      <c r="M32" s="5">
        <v>0</v>
      </c>
      <c r="N32" s="5">
        <v>0</v>
      </c>
      <c r="O32" s="5">
        <v>0</v>
      </c>
      <c r="P32" s="5">
        <v>0</v>
      </c>
      <c r="Q32" s="27">
        <v>0</v>
      </c>
    </row>
    <row r="33" spans="1:21" s="3" customFormat="1" x14ac:dyDescent="0.25">
      <c r="A33" s="65"/>
      <c r="B33" s="63"/>
      <c r="C33" s="66"/>
      <c r="D33" s="4" t="s">
        <v>19</v>
      </c>
      <c r="E33" s="5">
        <f>F33+G33+H33+I33+J33+K33+L33+M33+N33+O33+P33+Q33</f>
        <v>0</v>
      </c>
      <c r="F33" s="5">
        <v>0</v>
      </c>
      <c r="G33" s="5">
        <v>0</v>
      </c>
      <c r="H33" s="6">
        <v>0</v>
      </c>
      <c r="I33" s="6">
        <v>0</v>
      </c>
      <c r="J33" s="33">
        <v>0</v>
      </c>
      <c r="K33" s="51">
        <v>0</v>
      </c>
      <c r="L33" s="10">
        <v>0</v>
      </c>
      <c r="M33" s="5">
        <v>0</v>
      </c>
      <c r="N33" s="5">
        <v>0</v>
      </c>
      <c r="O33" s="5">
        <v>0</v>
      </c>
      <c r="P33" s="5">
        <v>0</v>
      </c>
      <c r="Q33" s="27">
        <v>0</v>
      </c>
    </row>
    <row r="34" spans="1:21" s="3" customFormat="1" x14ac:dyDescent="0.25">
      <c r="A34" s="65"/>
      <c r="B34" s="63"/>
      <c r="C34" s="66"/>
      <c r="D34" s="4" t="s">
        <v>20</v>
      </c>
      <c r="E34" s="5">
        <f>F34+G34+H34+I34+J34+K34+L34+M34+N34+O34+P34+Q34</f>
        <v>500000</v>
      </c>
      <c r="F34" s="5">
        <v>0</v>
      </c>
      <c r="G34" s="5">
        <v>500000</v>
      </c>
      <c r="H34" s="6">
        <v>0</v>
      </c>
      <c r="I34" s="6">
        <v>0</v>
      </c>
      <c r="J34" s="33">
        <v>0</v>
      </c>
      <c r="K34" s="51">
        <v>0</v>
      </c>
      <c r="L34" s="10">
        <v>0</v>
      </c>
      <c r="M34" s="5">
        <v>0</v>
      </c>
      <c r="N34" s="5">
        <v>0</v>
      </c>
      <c r="O34" s="5">
        <v>0</v>
      </c>
      <c r="P34" s="5">
        <v>0</v>
      </c>
      <c r="Q34" s="27">
        <v>0</v>
      </c>
    </row>
    <row r="35" spans="1:21" s="3" customFormat="1" ht="30" x14ac:dyDescent="0.25">
      <c r="A35" s="65"/>
      <c r="B35" s="63"/>
      <c r="C35" s="66"/>
      <c r="D35" s="4" t="s">
        <v>37</v>
      </c>
      <c r="E35" s="5">
        <f>F35+G35+H35+I35+J35+K35+L35+M35+N35+O35+P35+Q35</f>
        <v>0</v>
      </c>
      <c r="F35" s="5">
        <v>0</v>
      </c>
      <c r="G35" s="5">
        <v>0</v>
      </c>
      <c r="H35" s="6">
        <v>0</v>
      </c>
      <c r="I35" s="6">
        <v>0</v>
      </c>
      <c r="J35" s="33">
        <v>0</v>
      </c>
      <c r="K35" s="51">
        <v>0</v>
      </c>
      <c r="L35" s="10">
        <v>0</v>
      </c>
      <c r="M35" s="5">
        <v>0</v>
      </c>
      <c r="N35" s="5">
        <v>0</v>
      </c>
      <c r="O35" s="5">
        <v>0</v>
      </c>
      <c r="P35" s="5">
        <v>0</v>
      </c>
      <c r="Q35" s="27">
        <v>0</v>
      </c>
    </row>
    <row r="36" spans="1:21" s="3" customFormat="1" x14ac:dyDescent="0.25">
      <c r="A36" s="65"/>
      <c r="B36" s="65" t="s">
        <v>25</v>
      </c>
      <c r="C36" s="65"/>
      <c r="D36" s="4" t="s">
        <v>17</v>
      </c>
      <c r="E36" s="5">
        <f>E37+E38+E39+E40</f>
        <v>500000</v>
      </c>
      <c r="F36" s="5">
        <v>0</v>
      </c>
      <c r="G36" s="5">
        <f>G37+G38+G39+G40</f>
        <v>500000</v>
      </c>
      <c r="H36" s="6">
        <v>0</v>
      </c>
      <c r="I36" s="6">
        <f>I37+I38+I39+I40</f>
        <v>0</v>
      </c>
      <c r="J36" s="33">
        <v>0</v>
      </c>
      <c r="K36" s="51">
        <v>0</v>
      </c>
      <c r="L36" s="10">
        <v>0</v>
      </c>
      <c r="M36" s="5">
        <v>0</v>
      </c>
      <c r="N36" s="5">
        <v>0</v>
      </c>
      <c r="O36" s="5">
        <v>0</v>
      </c>
      <c r="P36" s="5">
        <v>0</v>
      </c>
      <c r="Q36" s="27">
        <v>0</v>
      </c>
    </row>
    <row r="37" spans="1:21" s="3" customFormat="1" x14ac:dyDescent="0.25">
      <c r="A37" s="65"/>
      <c r="B37" s="65"/>
      <c r="C37" s="65"/>
      <c r="D37" s="4" t="s">
        <v>18</v>
      </c>
      <c r="E37" s="5">
        <f>F37+G37+H37+I37+J37+K37+L37+M37+N37+O37+P37+Q37</f>
        <v>0</v>
      </c>
      <c r="F37" s="5">
        <v>0</v>
      </c>
      <c r="G37" s="5">
        <v>0</v>
      </c>
      <c r="H37" s="6">
        <v>0</v>
      </c>
      <c r="I37" s="6">
        <v>0</v>
      </c>
      <c r="J37" s="33">
        <v>0</v>
      </c>
      <c r="K37" s="51">
        <v>0</v>
      </c>
      <c r="L37" s="10">
        <v>0</v>
      </c>
      <c r="M37" s="5">
        <v>0</v>
      </c>
      <c r="N37" s="5">
        <v>0</v>
      </c>
      <c r="O37" s="5">
        <v>0</v>
      </c>
      <c r="P37" s="5">
        <v>0</v>
      </c>
      <c r="Q37" s="27">
        <v>0</v>
      </c>
    </row>
    <row r="38" spans="1:21" s="3" customFormat="1" x14ac:dyDescent="0.25">
      <c r="A38" s="65"/>
      <c r="B38" s="65"/>
      <c r="C38" s="65"/>
      <c r="D38" s="4" t="s">
        <v>19</v>
      </c>
      <c r="E38" s="5">
        <f>F38+G38+H38+I38+J38+K38+L38+M38+N38+O38+P38+Q38</f>
        <v>0</v>
      </c>
      <c r="F38" s="5">
        <v>0</v>
      </c>
      <c r="G38" s="5">
        <v>0</v>
      </c>
      <c r="H38" s="6">
        <v>0</v>
      </c>
      <c r="I38" s="6">
        <v>0</v>
      </c>
      <c r="J38" s="33">
        <v>0</v>
      </c>
      <c r="K38" s="51">
        <v>0</v>
      </c>
      <c r="L38" s="10">
        <v>0</v>
      </c>
      <c r="M38" s="5">
        <v>0</v>
      </c>
      <c r="N38" s="5">
        <v>0</v>
      </c>
      <c r="O38" s="5">
        <v>0</v>
      </c>
      <c r="P38" s="5">
        <v>0</v>
      </c>
      <c r="Q38" s="27">
        <v>0</v>
      </c>
    </row>
    <row r="39" spans="1:21" s="3" customFormat="1" x14ac:dyDescent="0.25">
      <c r="A39" s="65"/>
      <c r="B39" s="65"/>
      <c r="C39" s="65"/>
      <c r="D39" s="4" t="s">
        <v>20</v>
      </c>
      <c r="E39" s="5">
        <f>F39+G39+H39+I39+J39+K39+L39+M39+N39+O39+P39+Q39</f>
        <v>500000</v>
      </c>
      <c r="F39" s="5">
        <v>0</v>
      </c>
      <c r="G39" s="5">
        <f>G34</f>
        <v>500000</v>
      </c>
      <c r="H39" s="6">
        <v>0</v>
      </c>
      <c r="I39" s="6">
        <v>0</v>
      </c>
      <c r="J39" s="33">
        <v>0</v>
      </c>
      <c r="K39" s="51">
        <v>0</v>
      </c>
      <c r="L39" s="10">
        <v>0</v>
      </c>
      <c r="M39" s="5">
        <v>0</v>
      </c>
      <c r="N39" s="5">
        <v>0</v>
      </c>
      <c r="O39" s="5">
        <v>0</v>
      </c>
      <c r="P39" s="5">
        <v>0</v>
      </c>
      <c r="Q39" s="27">
        <v>0</v>
      </c>
    </row>
    <row r="40" spans="1:21" s="3" customFormat="1" ht="30" x14ac:dyDescent="0.25">
      <c r="A40" s="65"/>
      <c r="B40" s="65"/>
      <c r="C40" s="65"/>
      <c r="D40" s="4" t="s">
        <v>37</v>
      </c>
      <c r="E40" s="5">
        <f>F40+G40+H40+I40+J40+K40+L40+M40+N40+O40+P40+Q40</f>
        <v>0</v>
      </c>
      <c r="F40" s="5">
        <v>0</v>
      </c>
      <c r="G40" s="5">
        <v>0</v>
      </c>
      <c r="H40" s="6">
        <v>0</v>
      </c>
      <c r="I40" s="6">
        <v>0</v>
      </c>
      <c r="J40" s="33">
        <v>0</v>
      </c>
      <c r="K40" s="51">
        <v>0</v>
      </c>
      <c r="L40" s="10">
        <v>0</v>
      </c>
      <c r="M40" s="5">
        <v>0</v>
      </c>
      <c r="N40" s="5">
        <v>0</v>
      </c>
      <c r="O40" s="5">
        <v>0</v>
      </c>
      <c r="P40" s="5">
        <v>0</v>
      </c>
      <c r="Q40" s="27">
        <v>0</v>
      </c>
    </row>
    <row r="41" spans="1:21" s="3" customFormat="1" ht="15.75" customHeight="1" x14ac:dyDescent="0.25">
      <c r="A41" s="65">
        <v>4</v>
      </c>
      <c r="B41" s="66" t="s">
        <v>40</v>
      </c>
      <c r="C41" s="63" t="s">
        <v>34</v>
      </c>
      <c r="D41" s="4" t="s">
        <v>17</v>
      </c>
      <c r="E41" s="5">
        <f>SUM(F41:Q41)</f>
        <v>2390000</v>
      </c>
      <c r="F41" s="5">
        <v>0</v>
      </c>
      <c r="G41" s="5">
        <f>SUM(G42:G45)</f>
        <v>0</v>
      </c>
      <c r="H41" s="5">
        <v>0</v>
      </c>
      <c r="I41" s="10">
        <f>I42+I43+I44+I45</f>
        <v>690000</v>
      </c>
      <c r="J41" s="33">
        <f>J44</f>
        <v>1700000</v>
      </c>
      <c r="K41" s="51">
        <v>0</v>
      </c>
      <c r="L41" s="10">
        <v>0</v>
      </c>
      <c r="M41" s="5">
        <v>0</v>
      </c>
      <c r="N41" s="5">
        <v>0</v>
      </c>
      <c r="O41" s="5">
        <v>0</v>
      </c>
      <c r="P41" s="5">
        <v>0</v>
      </c>
      <c r="Q41" s="27">
        <v>0</v>
      </c>
    </row>
    <row r="42" spans="1:21" s="3" customFormat="1" x14ac:dyDescent="0.25">
      <c r="A42" s="65"/>
      <c r="B42" s="66"/>
      <c r="C42" s="63"/>
      <c r="D42" s="4" t="s">
        <v>18</v>
      </c>
      <c r="E42" s="5">
        <v>0</v>
      </c>
      <c r="F42" s="5">
        <v>0</v>
      </c>
      <c r="G42" s="5">
        <v>0</v>
      </c>
      <c r="H42" s="5">
        <v>0</v>
      </c>
      <c r="I42" s="10">
        <v>0</v>
      </c>
      <c r="J42" s="33">
        <v>0</v>
      </c>
      <c r="K42" s="51">
        <v>0</v>
      </c>
      <c r="L42" s="10">
        <v>0</v>
      </c>
      <c r="M42" s="5">
        <v>0</v>
      </c>
      <c r="N42" s="5">
        <v>0</v>
      </c>
      <c r="O42" s="5">
        <v>0</v>
      </c>
      <c r="P42" s="5">
        <v>0</v>
      </c>
      <c r="Q42" s="27">
        <v>0</v>
      </c>
    </row>
    <row r="43" spans="1:21" s="3" customFormat="1" x14ac:dyDescent="0.25">
      <c r="A43" s="65"/>
      <c r="B43" s="66"/>
      <c r="C43" s="63"/>
      <c r="D43" s="4" t="s">
        <v>19</v>
      </c>
      <c r="E43" s="5">
        <v>0</v>
      </c>
      <c r="F43" s="5">
        <v>0</v>
      </c>
      <c r="G43" s="5">
        <v>0</v>
      </c>
      <c r="H43" s="5">
        <v>0</v>
      </c>
      <c r="I43" s="10">
        <v>0</v>
      </c>
      <c r="J43" s="33">
        <v>0</v>
      </c>
      <c r="K43" s="51">
        <v>0</v>
      </c>
      <c r="L43" s="10">
        <v>0</v>
      </c>
      <c r="M43" s="5">
        <v>0</v>
      </c>
      <c r="N43" s="5">
        <v>0</v>
      </c>
      <c r="O43" s="5">
        <v>0</v>
      </c>
      <c r="P43" s="5">
        <v>0</v>
      </c>
      <c r="Q43" s="27">
        <v>0</v>
      </c>
    </row>
    <row r="44" spans="1:21" s="3" customFormat="1" x14ac:dyDescent="0.25">
      <c r="A44" s="65"/>
      <c r="B44" s="66"/>
      <c r="C44" s="63"/>
      <c r="D44" s="4" t="s">
        <v>20</v>
      </c>
      <c r="E44" s="5">
        <f>F44+G44+H44+I44+J44+K44+L44+M44+N44+O44+P44+Q44</f>
        <v>2390000</v>
      </c>
      <c r="F44" s="5">
        <v>0</v>
      </c>
      <c r="G44" s="5">
        <v>0</v>
      </c>
      <c r="H44" s="5">
        <v>0</v>
      </c>
      <c r="I44" s="10">
        <v>690000</v>
      </c>
      <c r="J44" s="33">
        <v>1700000</v>
      </c>
      <c r="K44" s="51">
        <v>0</v>
      </c>
      <c r="L44" s="10">
        <v>0</v>
      </c>
      <c r="M44" s="5">
        <v>0</v>
      </c>
      <c r="N44" s="5">
        <v>0</v>
      </c>
      <c r="O44" s="5">
        <v>0</v>
      </c>
      <c r="P44" s="5">
        <v>0</v>
      </c>
      <c r="Q44" s="27">
        <v>0</v>
      </c>
    </row>
    <row r="45" spans="1:21" s="3" customFormat="1" ht="30" x14ac:dyDescent="0.25">
      <c r="A45" s="65"/>
      <c r="B45" s="66"/>
      <c r="C45" s="63"/>
      <c r="D45" s="4" t="s">
        <v>21</v>
      </c>
      <c r="E45" s="5">
        <v>0</v>
      </c>
      <c r="F45" s="5">
        <v>0</v>
      </c>
      <c r="G45" s="5">
        <v>0</v>
      </c>
      <c r="H45" s="5">
        <v>0</v>
      </c>
      <c r="I45" s="10">
        <v>0</v>
      </c>
      <c r="J45" s="33">
        <v>0</v>
      </c>
      <c r="K45" s="51">
        <v>0</v>
      </c>
      <c r="L45" s="10">
        <v>0</v>
      </c>
      <c r="M45" s="5">
        <v>0</v>
      </c>
      <c r="N45" s="5">
        <v>0</v>
      </c>
      <c r="O45" s="5">
        <v>0</v>
      </c>
      <c r="P45" s="5">
        <v>0</v>
      </c>
      <c r="Q45" s="27">
        <v>0</v>
      </c>
    </row>
    <row r="46" spans="1:21" x14ac:dyDescent="0.25">
      <c r="A46" s="65"/>
      <c r="B46" s="63" t="s">
        <v>38</v>
      </c>
      <c r="C46" s="63"/>
      <c r="D46" s="4" t="s">
        <v>17</v>
      </c>
      <c r="E46" s="5">
        <f>SUM(F46:Q46)</f>
        <v>2390000</v>
      </c>
      <c r="F46" s="5">
        <v>0</v>
      </c>
      <c r="G46" s="5">
        <f>SUM(G47:G50)</f>
        <v>0</v>
      </c>
      <c r="H46" s="5">
        <v>0</v>
      </c>
      <c r="I46" s="10">
        <f>I47+I48+I49+I50</f>
        <v>690000</v>
      </c>
      <c r="J46" s="33">
        <f>J47+J48+J49</f>
        <v>1700000</v>
      </c>
      <c r="K46" s="51">
        <v>0</v>
      </c>
      <c r="L46" s="10">
        <v>0</v>
      </c>
      <c r="M46" s="5">
        <v>0</v>
      </c>
      <c r="N46" s="5">
        <v>0</v>
      </c>
      <c r="O46" s="5">
        <v>0</v>
      </c>
      <c r="P46" s="5">
        <v>0</v>
      </c>
      <c r="Q46" s="27">
        <v>0</v>
      </c>
      <c r="R46" s="3"/>
      <c r="S46" s="3"/>
      <c r="T46" s="3"/>
      <c r="U46" s="3"/>
    </row>
    <row r="47" spans="1:21" x14ac:dyDescent="0.25">
      <c r="A47" s="65"/>
      <c r="B47" s="63"/>
      <c r="C47" s="63"/>
      <c r="D47" s="4" t="s">
        <v>18</v>
      </c>
      <c r="E47" s="5">
        <v>0</v>
      </c>
      <c r="F47" s="5">
        <v>0</v>
      </c>
      <c r="G47" s="5">
        <v>0</v>
      </c>
      <c r="H47" s="5">
        <v>0</v>
      </c>
      <c r="I47" s="10">
        <v>0</v>
      </c>
      <c r="J47" s="33">
        <v>0</v>
      </c>
      <c r="K47" s="51">
        <v>0</v>
      </c>
      <c r="L47" s="10">
        <v>0</v>
      </c>
      <c r="M47" s="5">
        <v>0</v>
      </c>
      <c r="N47" s="5">
        <v>0</v>
      </c>
      <c r="O47" s="5">
        <v>0</v>
      </c>
      <c r="P47" s="5">
        <v>0</v>
      </c>
      <c r="Q47" s="27">
        <v>0</v>
      </c>
      <c r="R47" s="3"/>
      <c r="S47" s="3"/>
      <c r="T47" s="3"/>
      <c r="U47" s="3"/>
    </row>
    <row r="48" spans="1:21" x14ac:dyDescent="0.25">
      <c r="A48" s="65"/>
      <c r="B48" s="63"/>
      <c r="C48" s="63"/>
      <c r="D48" s="4" t="s">
        <v>19</v>
      </c>
      <c r="E48" s="5">
        <v>0</v>
      </c>
      <c r="F48" s="5">
        <v>0</v>
      </c>
      <c r="G48" s="5">
        <v>0</v>
      </c>
      <c r="H48" s="5">
        <v>0</v>
      </c>
      <c r="I48" s="10">
        <v>0</v>
      </c>
      <c r="J48" s="33">
        <v>0</v>
      </c>
      <c r="K48" s="51">
        <v>0</v>
      </c>
      <c r="L48" s="10">
        <v>0</v>
      </c>
      <c r="M48" s="5">
        <v>0</v>
      </c>
      <c r="N48" s="5">
        <v>0</v>
      </c>
      <c r="O48" s="5">
        <v>0</v>
      </c>
      <c r="P48" s="5">
        <v>0</v>
      </c>
      <c r="Q48" s="27">
        <v>0</v>
      </c>
      <c r="R48" s="3"/>
      <c r="S48" s="3"/>
      <c r="T48" s="3"/>
      <c r="U48" s="3"/>
    </row>
    <row r="49" spans="1:21" x14ac:dyDescent="0.25">
      <c r="A49" s="65"/>
      <c r="B49" s="63"/>
      <c r="C49" s="63"/>
      <c r="D49" s="4" t="s">
        <v>20</v>
      </c>
      <c r="E49" s="5">
        <f>F49+G49+H49+I49+J49+K49+L49+M49+N49+O49+P49+Q49</f>
        <v>2390000</v>
      </c>
      <c r="F49" s="5">
        <v>0</v>
      </c>
      <c r="G49" s="5">
        <v>0</v>
      </c>
      <c r="H49" s="5">
        <v>0</v>
      </c>
      <c r="I49" s="10">
        <v>690000</v>
      </c>
      <c r="J49" s="33">
        <f>J44</f>
        <v>1700000</v>
      </c>
      <c r="K49" s="51">
        <v>0</v>
      </c>
      <c r="L49" s="10">
        <v>0</v>
      </c>
      <c r="M49" s="5">
        <v>0</v>
      </c>
      <c r="N49" s="5">
        <v>0</v>
      </c>
      <c r="O49" s="5">
        <v>0</v>
      </c>
      <c r="P49" s="5">
        <v>0</v>
      </c>
      <c r="Q49" s="27">
        <v>0</v>
      </c>
      <c r="R49" s="3"/>
      <c r="S49" s="3"/>
      <c r="T49" s="3"/>
      <c r="U49" s="3"/>
    </row>
    <row r="50" spans="1:21" ht="30" x14ac:dyDescent="0.25">
      <c r="A50" s="65"/>
      <c r="B50" s="63"/>
      <c r="C50" s="63"/>
      <c r="D50" s="4" t="s">
        <v>21</v>
      </c>
      <c r="E50" s="5">
        <v>0</v>
      </c>
      <c r="F50" s="5">
        <v>0</v>
      </c>
      <c r="G50" s="5">
        <v>0</v>
      </c>
      <c r="H50" s="5">
        <v>0</v>
      </c>
      <c r="I50" s="10">
        <v>0</v>
      </c>
      <c r="J50" s="33">
        <v>0</v>
      </c>
      <c r="K50" s="51">
        <v>0</v>
      </c>
      <c r="L50" s="10">
        <v>0</v>
      </c>
      <c r="M50" s="5">
        <v>0</v>
      </c>
      <c r="N50" s="5">
        <v>0</v>
      </c>
      <c r="O50" s="5">
        <v>0</v>
      </c>
      <c r="P50" s="5">
        <v>0</v>
      </c>
      <c r="Q50" s="27">
        <v>0</v>
      </c>
      <c r="R50" s="3"/>
      <c r="S50" s="3"/>
      <c r="T50" s="3"/>
      <c r="U50" s="3"/>
    </row>
    <row r="51" spans="1:21" x14ac:dyDescent="0.25">
      <c r="A51" s="63" t="s">
        <v>26</v>
      </c>
      <c r="B51" s="63"/>
      <c r="C51" s="63"/>
      <c r="D51" s="4" t="s">
        <v>17</v>
      </c>
      <c r="E51" s="5">
        <f>E52+E53+E54</f>
        <v>338187633.09000003</v>
      </c>
      <c r="F51" s="5">
        <f t="shared" ref="F51:L51" si="12">F52+F53+F54+F55</f>
        <v>8693378.6699999999</v>
      </c>
      <c r="G51" s="5">
        <f t="shared" si="12"/>
        <v>96609608.420000002</v>
      </c>
      <c r="H51" s="5">
        <f t="shared" si="12"/>
        <v>96658206.569999993</v>
      </c>
      <c r="I51" s="10">
        <f>I52+I53+I54+I55</f>
        <v>111179198.62</v>
      </c>
      <c r="J51" s="33">
        <f t="shared" si="12"/>
        <v>14046907.48</v>
      </c>
      <c r="K51" s="51">
        <f t="shared" si="12"/>
        <v>11000333.33</v>
      </c>
      <c r="L51" s="10">
        <f t="shared" si="12"/>
        <v>0</v>
      </c>
      <c r="M51" s="31">
        <f t="shared" ref="M51" si="13">M52+M53+M54+M55</f>
        <v>0</v>
      </c>
      <c r="N51" s="5">
        <f t="shared" ref="N51:Q51" si="14">SUM(N52:N55)</f>
        <v>0</v>
      </c>
      <c r="O51" s="5">
        <f t="shared" si="14"/>
        <v>0</v>
      </c>
      <c r="P51" s="5">
        <f t="shared" si="14"/>
        <v>0</v>
      </c>
      <c r="Q51" s="27">
        <f t="shared" si="14"/>
        <v>0</v>
      </c>
    </row>
    <row r="52" spans="1:21" x14ac:dyDescent="0.25">
      <c r="A52" s="63"/>
      <c r="B52" s="63"/>
      <c r="C52" s="63"/>
      <c r="D52" s="4" t="s">
        <v>18</v>
      </c>
      <c r="E52" s="31">
        <f>F52+G52+H52+I52+J52+K52+L52+M52</f>
        <v>67797064.039999992</v>
      </c>
      <c r="F52" s="5">
        <f>F17+F27+F47+F37</f>
        <v>0</v>
      </c>
      <c r="G52" s="5">
        <f>G17+G27+G47+G37</f>
        <v>3782900</v>
      </c>
      <c r="H52" s="5">
        <f>H17+H27+H47+H37</f>
        <v>53407100</v>
      </c>
      <c r="I52" s="10">
        <f>I17+I27+I47+I37</f>
        <v>3385800</v>
      </c>
      <c r="J52" s="33">
        <f>J17+J27+J47</f>
        <v>3717764.04</v>
      </c>
      <c r="K52" s="51">
        <f t="shared" ref="K52:L54" si="15">K17+K27+K47</f>
        <v>3503500</v>
      </c>
      <c r="L52" s="10">
        <f t="shared" si="15"/>
        <v>0</v>
      </c>
      <c r="M52" s="31">
        <f t="shared" ref="M52" si="16">M17+M27+M47</f>
        <v>0</v>
      </c>
      <c r="N52" s="5">
        <v>0</v>
      </c>
      <c r="O52" s="5">
        <v>0</v>
      </c>
      <c r="P52" s="5">
        <v>0</v>
      </c>
      <c r="Q52" s="27">
        <v>0</v>
      </c>
    </row>
    <row r="53" spans="1:21" x14ac:dyDescent="0.25">
      <c r="A53" s="63"/>
      <c r="B53" s="63"/>
      <c r="C53" s="63"/>
      <c r="D53" s="4" t="s">
        <v>19</v>
      </c>
      <c r="E53" s="16">
        <f>F53+G53+H53+I53+J53+K53+L53+M53</f>
        <v>62334641.700000003</v>
      </c>
      <c r="F53" s="5">
        <f>F13+F18+F28+F48+F38</f>
        <v>2258657.4</v>
      </c>
      <c r="G53" s="5">
        <f>G18+G28+G48+G38</f>
        <v>5916843.5899999999</v>
      </c>
      <c r="H53" s="5">
        <f>H18+H28+H48+H38</f>
        <v>35300353.850000001</v>
      </c>
      <c r="I53" s="10">
        <f>I13+I23</f>
        <v>7547238.4699999997</v>
      </c>
      <c r="J53" s="33">
        <f>J18+J28+J48</f>
        <v>5814748.3899999997</v>
      </c>
      <c r="K53" s="51">
        <f t="shared" si="15"/>
        <v>5496800</v>
      </c>
      <c r="L53" s="10">
        <f t="shared" si="15"/>
        <v>0</v>
      </c>
      <c r="M53" s="31">
        <f t="shared" ref="M53" si="17">M18+M28+M48</f>
        <v>0</v>
      </c>
      <c r="N53" s="5">
        <v>0</v>
      </c>
      <c r="O53" s="5">
        <v>0</v>
      </c>
      <c r="P53" s="5">
        <v>0</v>
      </c>
      <c r="Q53" s="27">
        <v>0</v>
      </c>
    </row>
    <row r="54" spans="1:21" x14ac:dyDescent="0.25">
      <c r="A54" s="63"/>
      <c r="B54" s="63"/>
      <c r="C54" s="63"/>
      <c r="D54" s="4" t="s">
        <v>20</v>
      </c>
      <c r="E54" s="16">
        <f t="shared" ref="E54" si="18">F54+G54+H54+I54+J54+K54+L54+M54</f>
        <v>208055927.35000002</v>
      </c>
      <c r="F54" s="5">
        <f>F19+F29+F49+F39</f>
        <v>6434721.2699999996</v>
      </c>
      <c r="G54" s="5">
        <f>G19+G29+G49+G39</f>
        <v>86909864.829999998</v>
      </c>
      <c r="H54" s="5">
        <f>H14+H29+H49+H39</f>
        <v>7950752.7200000007</v>
      </c>
      <c r="I54" s="10">
        <f>I19+I29+I49+I39</f>
        <v>100246160.15000001</v>
      </c>
      <c r="J54" s="33">
        <f>J14+J29+J49</f>
        <v>4514395.05</v>
      </c>
      <c r="K54" s="51">
        <f>K19+K29+K39+K49</f>
        <v>2000033.33</v>
      </c>
      <c r="L54" s="10">
        <f t="shared" si="15"/>
        <v>0</v>
      </c>
      <c r="M54" s="31">
        <f t="shared" ref="M54" si="19">M19+M29+M49</f>
        <v>0</v>
      </c>
      <c r="N54" s="5">
        <v>0</v>
      </c>
      <c r="O54" s="5">
        <v>0</v>
      </c>
      <c r="P54" s="5">
        <v>0</v>
      </c>
      <c r="Q54" s="27">
        <v>0</v>
      </c>
    </row>
    <row r="55" spans="1:21" ht="30" x14ac:dyDescent="0.25">
      <c r="A55" s="63"/>
      <c r="B55" s="63"/>
      <c r="C55" s="63"/>
      <c r="D55" s="4" t="s">
        <v>21</v>
      </c>
      <c r="E55" s="5">
        <f t="shared" ref="E55" si="20">F55+G55+H55+I55+J55+K55+L55</f>
        <v>0</v>
      </c>
      <c r="F55" s="5">
        <v>0</v>
      </c>
      <c r="G55" s="5">
        <v>0</v>
      </c>
      <c r="H55" s="5">
        <v>0</v>
      </c>
      <c r="I55" s="10">
        <v>0</v>
      </c>
      <c r="J55" s="33">
        <v>0</v>
      </c>
      <c r="K55" s="51">
        <v>0</v>
      </c>
      <c r="L55" s="10">
        <v>0</v>
      </c>
      <c r="M55" s="5">
        <v>0</v>
      </c>
      <c r="N55" s="5">
        <v>0</v>
      </c>
      <c r="O55" s="5">
        <v>0</v>
      </c>
      <c r="P55" s="5">
        <v>0</v>
      </c>
      <c r="Q55" s="27">
        <v>0</v>
      </c>
    </row>
    <row r="56" spans="1:21" x14ac:dyDescent="0.25">
      <c r="A56" s="63" t="s">
        <v>27</v>
      </c>
      <c r="B56" s="63"/>
      <c r="C56" s="63"/>
      <c r="D56" s="4" t="s">
        <v>17</v>
      </c>
      <c r="E56" s="5">
        <f t="shared" ref="E56:E65" si="21">F56+G56+H56+I56+J56+K56+L56</f>
        <v>0</v>
      </c>
      <c r="F56" s="5">
        <v>0</v>
      </c>
      <c r="G56" s="5">
        <v>0</v>
      </c>
      <c r="H56" s="5">
        <v>0</v>
      </c>
      <c r="I56" s="10">
        <v>0</v>
      </c>
      <c r="J56" s="33">
        <v>0</v>
      </c>
      <c r="K56" s="51">
        <v>0</v>
      </c>
      <c r="L56" s="10">
        <v>0</v>
      </c>
      <c r="M56" s="5">
        <v>0</v>
      </c>
      <c r="N56" s="5">
        <v>0</v>
      </c>
      <c r="O56" s="5">
        <v>0</v>
      </c>
      <c r="P56" s="5">
        <v>0</v>
      </c>
      <c r="Q56" s="27">
        <v>0</v>
      </c>
    </row>
    <row r="57" spans="1:21" x14ac:dyDescent="0.25">
      <c r="A57" s="63"/>
      <c r="B57" s="63"/>
      <c r="C57" s="63"/>
      <c r="D57" s="4" t="s">
        <v>18</v>
      </c>
      <c r="E57" s="5">
        <f t="shared" si="21"/>
        <v>0</v>
      </c>
      <c r="F57" s="5">
        <v>0</v>
      </c>
      <c r="G57" s="5">
        <v>0</v>
      </c>
      <c r="H57" s="5">
        <v>0</v>
      </c>
      <c r="I57" s="10">
        <v>0</v>
      </c>
      <c r="J57" s="33">
        <v>0</v>
      </c>
      <c r="K57" s="51">
        <v>0</v>
      </c>
      <c r="L57" s="10">
        <v>0</v>
      </c>
      <c r="M57" s="5">
        <v>0</v>
      </c>
      <c r="N57" s="5">
        <v>0</v>
      </c>
      <c r="O57" s="5">
        <v>0</v>
      </c>
      <c r="P57" s="5">
        <v>0</v>
      </c>
      <c r="Q57" s="27">
        <v>0</v>
      </c>
    </row>
    <row r="58" spans="1:21" x14ac:dyDescent="0.25">
      <c r="A58" s="63"/>
      <c r="B58" s="63"/>
      <c r="C58" s="63"/>
      <c r="D58" s="4" t="s">
        <v>19</v>
      </c>
      <c r="E58" s="5">
        <f t="shared" si="21"/>
        <v>0</v>
      </c>
      <c r="F58" s="5">
        <v>0</v>
      </c>
      <c r="G58" s="5">
        <v>0</v>
      </c>
      <c r="H58" s="5">
        <v>0</v>
      </c>
      <c r="I58" s="10">
        <v>0</v>
      </c>
      <c r="J58" s="33">
        <v>0</v>
      </c>
      <c r="K58" s="51">
        <v>0</v>
      </c>
      <c r="L58" s="10">
        <v>0</v>
      </c>
      <c r="M58" s="5">
        <v>0</v>
      </c>
      <c r="N58" s="5">
        <v>0</v>
      </c>
      <c r="O58" s="5">
        <v>0</v>
      </c>
      <c r="P58" s="5">
        <v>0</v>
      </c>
      <c r="Q58" s="27">
        <v>0</v>
      </c>
    </row>
    <row r="59" spans="1:21" x14ac:dyDescent="0.25">
      <c r="A59" s="63"/>
      <c r="B59" s="63"/>
      <c r="C59" s="63"/>
      <c r="D59" s="4" t="s">
        <v>20</v>
      </c>
      <c r="E59" s="5">
        <f t="shared" si="21"/>
        <v>0</v>
      </c>
      <c r="F59" s="5">
        <v>0</v>
      </c>
      <c r="G59" s="5">
        <v>0</v>
      </c>
      <c r="H59" s="5">
        <v>0</v>
      </c>
      <c r="I59" s="10">
        <v>0</v>
      </c>
      <c r="J59" s="33">
        <v>0</v>
      </c>
      <c r="K59" s="51">
        <v>0</v>
      </c>
      <c r="L59" s="10">
        <v>0</v>
      </c>
      <c r="M59" s="5">
        <v>0</v>
      </c>
      <c r="N59" s="5">
        <v>0</v>
      </c>
      <c r="O59" s="5">
        <v>0</v>
      </c>
      <c r="P59" s="5">
        <v>0</v>
      </c>
      <c r="Q59" s="27">
        <v>0</v>
      </c>
    </row>
    <row r="60" spans="1:21" ht="30" x14ac:dyDescent="0.25">
      <c r="A60" s="63"/>
      <c r="B60" s="63"/>
      <c r="C60" s="63"/>
      <c r="D60" s="4" t="s">
        <v>21</v>
      </c>
      <c r="E60" s="5">
        <f t="shared" si="21"/>
        <v>0</v>
      </c>
      <c r="F60" s="5">
        <v>0</v>
      </c>
      <c r="G60" s="5">
        <v>0</v>
      </c>
      <c r="H60" s="5">
        <v>0</v>
      </c>
      <c r="I60" s="10">
        <v>0</v>
      </c>
      <c r="J60" s="33">
        <v>0</v>
      </c>
      <c r="K60" s="51">
        <v>0</v>
      </c>
      <c r="L60" s="10">
        <v>0</v>
      </c>
      <c r="M60" s="5">
        <v>0</v>
      </c>
      <c r="N60" s="5">
        <v>0</v>
      </c>
      <c r="O60" s="5">
        <v>0</v>
      </c>
      <c r="P60" s="5">
        <v>0</v>
      </c>
      <c r="Q60" s="27">
        <v>0</v>
      </c>
    </row>
    <row r="61" spans="1:21" s="17" customFormat="1" x14ac:dyDescent="0.25">
      <c r="A61" s="68" t="s">
        <v>28</v>
      </c>
      <c r="B61" s="68"/>
      <c r="C61" s="68"/>
      <c r="D61" s="15" t="s">
        <v>17</v>
      </c>
      <c r="E61" s="16">
        <f>E62+E63+E64+E65</f>
        <v>338187633.09000003</v>
      </c>
      <c r="F61" s="16">
        <f>SUM(F62:F65)</f>
        <v>8693378.6699999999</v>
      </c>
      <c r="G61" s="16">
        <v>96609608.420000002</v>
      </c>
      <c r="H61" s="16">
        <f>SUM(H62:H64)</f>
        <v>96658206.569999993</v>
      </c>
      <c r="I61" s="16">
        <f>I62+I63+I64+I65</f>
        <v>111179198.62</v>
      </c>
      <c r="J61" s="33">
        <f t="shared" ref="J61:L61" si="22">J62+J63+J64+J65</f>
        <v>14046907.48</v>
      </c>
      <c r="K61" s="51">
        <f t="shared" si="22"/>
        <v>11000333.33</v>
      </c>
      <c r="L61" s="16">
        <f t="shared" si="22"/>
        <v>0</v>
      </c>
      <c r="M61" s="32">
        <f t="shared" ref="M61" si="23">M62+M63+M64+M65</f>
        <v>0</v>
      </c>
      <c r="N61" s="16">
        <v>0</v>
      </c>
      <c r="O61" s="16">
        <v>0</v>
      </c>
      <c r="P61" s="16">
        <v>0</v>
      </c>
      <c r="Q61" s="28">
        <v>0</v>
      </c>
    </row>
    <row r="62" spans="1:21" s="17" customFormat="1" x14ac:dyDescent="0.25">
      <c r="A62" s="68"/>
      <c r="B62" s="68"/>
      <c r="C62" s="68"/>
      <c r="D62" s="15" t="s">
        <v>18</v>
      </c>
      <c r="E62" s="16">
        <f>F62+G62+H62+I62+J62+K62+L62+M62</f>
        <v>67797064.039999992</v>
      </c>
      <c r="F62" s="16">
        <v>0</v>
      </c>
      <c r="G62" s="16">
        <v>3782900</v>
      </c>
      <c r="H62" s="16">
        <f t="shared" ref="H62:I64" si="24">H52</f>
        <v>53407100</v>
      </c>
      <c r="I62" s="16">
        <f t="shared" si="24"/>
        <v>3385800</v>
      </c>
      <c r="J62" s="33">
        <f t="shared" ref="J62:L62" si="25">J52</f>
        <v>3717764.04</v>
      </c>
      <c r="K62" s="51">
        <f t="shared" si="25"/>
        <v>3503500</v>
      </c>
      <c r="L62" s="16">
        <f t="shared" si="25"/>
        <v>0</v>
      </c>
      <c r="M62" s="32">
        <v>0</v>
      </c>
      <c r="N62" s="16">
        <v>0</v>
      </c>
      <c r="O62" s="16">
        <v>0</v>
      </c>
      <c r="P62" s="16">
        <v>0</v>
      </c>
      <c r="Q62" s="28">
        <v>0</v>
      </c>
    </row>
    <row r="63" spans="1:21" s="17" customFormat="1" x14ac:dyDescent="0.25">
      <c r="A63" s="68"/>
      <c r="B63" s="68"/>
      <c r="C63" s="68"/>
      <c r="D63" s="15" t="s">
        <v>19</v>
      </c>
      <c r="E63" s="16">
        <f>F63+G63+H63+I63+J63+K63+L63+M63</f>
        <v>62334641.700000003</v>
      </c>
      <c r="F63" s="16">
        <v>2258657.4</v>
      </c>
      <c r="G63" s="16">
        <v>5916843.5899999999</v>
      </c>
      <c r="H63" s="16">
        <f t="shared" si="24"/>
        <v>35300353.850000001</v>
      </c>
      <c r="I63" s="16">
        <f t="shared" si="24"/>
        <v>7547238.4699999997</v>
      </c>
      <c r="J63" s="33">
        <f t="shared" ref="J63:L63" si="26">J53</f>
        <v>5814748.3899999997</v>
      </c>
      <c r="K63" s="51">
        <f t="shared" si="26"/>
        <v>5496800</v>
      </c>
      <c r="L63" s="16">
        <f t="shared" si="26"/>
        <v>0</v>
      </c>
      <c r="M63" s="32">
        <f t="shared" ref="M63" si="27">M53</f>
        <v>0</v>
      </c>
      <c r="N63" s="16">
        <v>0</v>
      </c>
      <c r="O63" s="16">
        <v>0</v>
      </c>
      <c r="P63" s="16">
        <v>0</v>
      </c>
      <c r="Q63" s="28">
        <v>0</v>
      </c>
    </row>
    <row r="64" spans="1:21" s="17" customFormat="1" x14ac:dyDescent="0.25">
      <c r="A64" s="68"/>
      <c r="B64" s="68"/>
      <c r="C64" s="68"/>
      <c r="D64" s="15" t="s">
        <v>20</v>
      </c>
      <c r="E64" s="16">
        <f>F64+G64+H64+I64+J64+K64+L64+M64</f>
        <v>208055927.35000002</v>
      </c>
      <c r="F64" s="16">
        <v>6434721.2699999996</v>
      </c>
      <c r="G64" s="16">
        <v>86909864.829999998</v>
      </c>
      <c r="H64" s="16">
        <f t="shared" si="24"/>
        <v>7950752.7200000007</v>
      </c>
      <c r="I64" s="16">
        <f t="shared" si="24"/>
        <v>100246160.15000001</v>
      </c>
      <c r="J64" s="33">
        <f t="shared" ref="J64:L64" si="28">J54</f>
        <v>4514395.05</v>
      </c>
      <c r="K64" s="51">
        <f t="shared" si="28"/>
        <v>2000033.33</v>
      </c>
      <c r="L64" s="16">
        <f t="shared" si="28"/>
        <v>0</v>
      </c>
      <c r="M64" s="32">
        <f t="shared" ref="M64" si="29">M54</f>
        <v>0</v>
      </c>
      <c r="N64" s="16">
        <v>0</v>
      </c>
      <c r="O64" s="16">
        <v>0</v>
      </c>
      <c r="P64" s="16">
        <v>0</v>
      </c>
      <c r="Q64" s="28">
        <v>0</v>
      </c>
    </row>
    <row r="65" spans="1:17" s="17" customFormat="1" ht="30" x14ac:dyDescent="0.25">
      <c r="A65" s="68"/>
      <c r="B65" s="68"/>
      <c r="C65" s="68"/>
      <c r="D65" s="15" t="s">
        <v>21</v>
      </c>
      <c r="E65" s="16">
        <f t="shared" si="21"/>
        <v>0</v>
      </c>
      <c r="F65" s="16">
        <v>0</v>
      </c>
      <c r="G65" s="16">
        <v>0</v>
      </c>
      <c r="H65" s="16">
        <v>0</v>
      </c>
      <c r="I65" s="16">
        <v>0</v>
      </c>
      <c r="J65" s="33">
        <v>0</v>
      </c>
      <c r="K65" s="52">
        <v>0</v>
      </c>
      <c r="L65" s="18">
        <v>0</v>
      </c>
      <c r="M65" s="16">
        <v>0</v>
      </c>
      <c r="N65" s="16">
        <v>0</v>
      </c>
      <c r="O65" s="16">
        <v>0</v>
      </c>
      <c r="P65" s="16">
        <v>0</v>
      </c>
      <c r="Q65" s="28">
        <v>0</v>
      </c>
    </row>
    <row r="66" spans="1:17" x14ac:dyDescent="0.25">
      <c r="A66" s="62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4"/>
    </row>
    <row r="67" spans="1:17" x14ac:dyDescent="0.25">
      <c r="A67" s="67" t="s">
        <v>32</v>
      </c>
      <c r="B67" s="67"/>
      <c r="C67" s="67"/>
      <c r="D67" s="7" t="s">
        <v>17</v>
      </c>
      <c r="E67" s="8">
        <f>E68+E69+E70+E71</f>
        <v>4490000</v>
      </c>
      <c r="F67" s="8">
        <f>F70</f>
        <v>2000000</v>
      </c>
      <c r="G67" s="8">
        <f>G70</f>
        <v>700000</v>
      </c>
      <c r="H67" s="8">
        <v>0</v>
      </c>
      <c r="I67" s="11">
        <f>I68+I69+I70+I71</f>
        <v>90000</v>
      </c>
      <c r="J67" s="11">
        <f>J68+J69+J70</f>
        <v>1700000</v>
      </c>
      <c r="K67" s="51">
        <v>0</v>
      </c>
      <c r="L67" s="10">
        <v>0</v>
      </c>
      <c r="M67" s="8">
        <v>0</v>
      </c>
      <c r="N67" s="8">
        <v>0</v>
      </c>
      <c r="O67" s="8">
        <v>0</v>
      </c>
      <c r="P67" s="8">
        <v>0</v>
      </c>
      <c r="Q67" s="29">
        <v>0</v>
      </c>
    </row>
    <row r="68" spans="1:17" x14ac:dyDescent="0.25">
      <c r="A68" s="67"/>
      <c r="B68" s="67"/>
      <c r="C68" s="67"/>
      <c r="D68" s="7" t="s">
        <v>18</v>
      </c>
      <c r="E68" s="8">
        <f t="shared" ref="E68:E71" si="30">SUM(F68:Q68)</f>
        <v>0</v>
      </c>
      <c r="F68" s="8">
        <v>0</v>
      </c>
      <c r="G68" s="8">
        <v>0</v>
      </c>
      <c r="H68" s="8">
        <v>0</v>
      </c>
      <c r="I68" s="11">
        <v>0</v>
      </c>
      <c r="J68" s="11">
        <v>0</v>
      </c>
      <c r="K68" s="51">
        <v>0</v>
      </c>
      <c r="L68" s="10">
        <v>0</v>
      </c>
      <c r="M68" s="8">
        <v>0</v>
      </c>
      <c r="N68" s="8">
        <v>0</v>
      </c>
      <c r="O68" s="8">
        <v>0</v>
      </c>
      <c r="P68" s="8">
        <v>0</v>
      </c>
      <c r="Q68" s="29">
        <v>0</v>
      </c>
    </row>
    <row r="69" spans="1:17" x14ac:dyDescent="0.25">
      <c r="A69" s="67"/>
      <c r="B69" s="67"/>
      <c r="C69" s="67"/>
      <c r="D69" s="7" t="s">
        <v>19</v>
      </c>
      <c r="E69" s="8">
        <f t="shared" si="30"/>
        <v>0</v>
      </c>
      <c r="F69" s="8">
        <v>0</v>
      </c>
      <c r="G69" s="8">
        <v>0</v>
      </c>
      <c r="H69" s="8">
        <v>0</v>
      </c>
      <c r="I69" s="11">
        <v>0</v>
      </c>
      <c r="J69" s="11">
        <v>0</v>
      </c>
      <c r="K69" s="51">
        <v>0</v>
      </c>
      <c r="L69" s="10">
        <v>0</v>
      </c>
      <c r="M69" s="8">
        <v>0</v>
      </c>
      <c r="N69" s="8">
        <v>0</v>
      </c>
      <c r="O69" s="8">
        <v>0</v>
      </c>
      <c r="P69" s="8">
        <v>0</v>
      </c>
      <c r="Q69" s="29">
        <v>0</v>
      </c>
    </row>
    <row r="70" spans="1:17" x14ac:dyDescent="0.25">
      <c r="A70" s="67"/>
      <c r="B70" s="67"/>
      <c r="C70" s="67"/>
      <c r="D70" s="7" t="s">
        <v>20</v>
      </c>
      <c r="E70" s="8">
        <f>F70+G70+H70+I70+J70</f>
        <v>4490000</v>
      </c>
      <c r="F70" s="8">
        <v>2000000</v>
      </c>
      <c r="G70" s="8">
        <v>700000</v>
      </c>
      <c r="H70" s="8">
        <v>0</v>
      </c>
      <c r="I70" s="11">
        <v>90000</v>
      </c>
      <c r="J70" s="11">
        <f>J49</f>
        <v>1700000</v>
      </c>
      <c r="K70" s="51">
        <v>0</v>
      </c>
      <c r="L70" s="10">
        <v>0</v>
      </c>
      <c r="M70" s="8">
        <v>0</v>
      </c>
      <c r="N70" s="8">
        <v>0</v>
      </c>
      <c r="O70" s="8">
        <v>0</v>
      </c>
      <c r="P70" s="8">
        <v>0</v>
      </c>
      <c r="Q70" s="29">
        <v>0</v>
      </c>
    </row>
    <row r="71" spans="1:17" ht="30" x14ac:dyDescent="0.25">
      <c r="A71" s="67"/>
      <c r="B71" s="67"/>
      <c r="C71" s="67"/>
      <c r="D71" s="7" t="s">
        <v>21</v>
      </c>
      <c r="E71" s="8">
        <f t="shared" si="30"/>
        <v>0</v>
      </c>
      <c r="F71" s="8">
        <v>0</v>
      </c>
      <c r="G71" s="8">
        <v>0</v>
      </c>
      <c r="H71" s="8">
        <v>0</v>
      </c>
      <c r="I71" s="11">
        <v>0</v>
      </c>
      <c r="J71" s="11">
        <v>0</v>
      </c>
      <c r="K71" s="51">
        <v>0</v>
      </c>
      <c r="L71" s="10">
        <v>0</v>
      </c>
      <c r="M71" s="8">
        <v>0</v>
      </c>
      <c r="N71" s="8">
        <v>0</v>
      </c>
      <c r="O71" s="8">
        <v>0</v>
      </c>
      <c r="P71" s="8">
        <v>0</v>
      </c>
      <c r="Q71" s="29">
        <v>0</v>
      </c>
    </row>
    <row r="72" spans="1:17" x14ac:dyDescent="0.25">
      <c r="A72" s="63" t="s">
        <v>29</v>
      </c>
      <c r="B72" s="63"/>
      <c r="C72" s="63"/>
      <c r="D72" s="4" t="s">
        <v>17</v>
      </c>
      <c r="E72" s="5">
        <f>SUM(F72:Q72)</f>
        <v>333697633.08999997</v>
      </c>
      <c r="F72" s="5">
        <f>SUM(F73:F76)</f>
        <v>6693378.6699999999</v>
      </c>
      <c r="G72" s="5">
        <f>SUM(G73:G76)</f>
        <v>95909608.420000002</v>
      </c>
      <c r="H72" s="5">
        <f>SUM(H73:H76)</f>
        <v>96658206.569999993</v>
      </c>
      <c r="I72" s="11">
        <f>SUM(I73:I76)</f>
        <v>111089198.62</v>
      </c>
      <c r="J72" s="11">
        <f t="shared" ref="J72:K72" si="31">SUM(J73:J76)</f>
        <v>12346907.48</v>
      </c>
      <c r="K72" s="51">
        <f t="shared" si="31"/>
        <v>11000333.33</v>
      </c>
      <c r="L72" s="10">
        <f t="shared" ref="L72:M72" si="32">SUM(L73:L75)</f>
        <v>0</v>
      </c>
      <c r="M72" s="31">
        <f t="shared" si="32"/>
        <v>0</v>
      </c>
      <c r="N72" s="5">
        <v>0</v>
      </c>
      <c r="O72" s="5">
        <v>0</v>
      </c>
      <c r="P72" s="5">
        <v>0</v>
      </c>
      <c r="Q72" s="27">
        <v>0</v>
      </c>
    </row>
    <row r="73" spans="1:17" x14ac:dyDescent="0.25">
      <c r="A73" s="63"/>
      <c r="B73" s="63"/>
      <c r="C73" s="63"/>
      <c r="D73" s="4" t="s">
        <v>18</v>
      </c>
      <c r="E73" s="5">
        <f>SUM(F73:M73)</f>
        <v>67797064.039999992</v>
      </c>
      <c r="F73" s="5">
        <v>0</v>
      </c>
      <c r="G73" s="5">
        <v>3782900</v>
      </c>
      <c r="H73" s="5">
        <f t="shared" ref="H73:H75" si="33">H62</f>
        <v>53407100</v>
      </c>
      <c r="I73" s="11">
        <f>I62</f>
        <v>3385800</v>
      </c>
      <c r="J73" s="11">
        <f t="shared" ref="J73:L73" si="34">J62</f>
        <v>3717764.04</v>
      </c>
      <c r="K73" s="51">
        <f t="shared" si="34"/>
        <v>3503500</v>
      </c>
      <c r="L73" s="10">
        <f t="shared" si="34"/>
        <v>0</v>
      </c>
      <c r="M73" s="31">
        <f t="shared" ref="M73" si="35">M62</f>
        <v>0</v>
      </c>
      <c r="N73" s="5">
        <v>0</v>
      </c>
      <c r="O73" s="5">
        <v>0</v>
      </c>
      <c r="P73" s="5">
        <v>0</v>
      </c>
      <c r="Q73" s="27">
        <v>0</v>
      </c>
    </row>
    <row r="74" spans="1:17" x14ac:dyDescent="0.25">
      <c r="A74" s="63"/>
      <c r="B74" s="63"/>
      <c r="C74" s="63"/>
      <c r="D74" s="4" t="s">
        <v>19</v>
      </c>
      <c r="E74" s="31">
        <f t="shared" ref="E74:E75" si="36">SUM(F74:M74)</f>
        <v>62334641.700000003</v>
      </c>
      <c r="F74" s="5">
        <v>2258657.4</v>
      </c>
      <c r="G74" s="5">
        <v>5916843.5899999999</v>
      </c>
      <c r="H74" s="5">
        <f t="shared" si="33"/>
        <v>35300353.850000001</v>
      </c>
      <c r="I74" s="11">
        <f>I63</f>
        <v>7547238.4699999997</v>
      </c>
      <c r="J74" s="11">
        <f t="shared" ref="J74:L74" si="37">J63</f>
        <v>5814748.3899999997</v>
      </c>
      <c r="K74" s="51">
        <f t="shared" si="37"/>
        <v>5496800</v>
      </c>
      <c r="L74" s="10">
        <f t="shared" si="37"/>
        <v>0</v>
      </c>
      <c r="M74" s="31">
        <f t="shared" ref="M74" si="38">M63</f>
        <v>0</v>
      </c>
      <c r="N74" s="5">
        <v>0</v>
      </c>
      <c r="O74" s="5">
        <v>0</v>
      </c>
      <c r="P74" s="5">
        <v>0</v>
      </c>
      <c r="Q74" s="27">
        <v>0</v>
      </c>
    </row>
    <row r="75" spans="1:17" x14ac:dyDescent="0.25">
      <c r="A75" s="63"/>
      <c r="B75" s="63"/>
      <c r="C75" s="63"/>
      <c r="D75" s="4" t="s">
        <v>20</v>
      </c>
      <c r="E75" s="31">
        <f t="shared" si="36"/>
        <v>203565927.35000002</v>
      </c>
      <c r="F75" s="5">
        <v>4434721.2699999996</v>
      </c>
      <c r="G75" s="5">
        <f>86909864.83-G70</f>
        <v>86209864.829999998</v>
      </c>
      <c r="H75" s="5">
        <f t="shared" si="33"/>
        <v>7950752.7200000007</v>
      </c>
      <c r="I75" s="11">
        <f>I64-90000</f>
        <v>100156160.15000001</v>
      </c>
      <c r="J75" s="11">
        <f>J64-J70</f>
        <v>2814395.05</v>
      </c>
      <c r="K75" s="51">
        <f t="shared" ref="K75:L75" si="39">K64</f>
        <v>2000033.33</v>
      </c>
      <c r="L75" s="10">
        <f t="shared" si="39"/>
        <v>0</v>
      </c>
      <c r="M75" s="31">
        <f t="shared" ref="M75" si="40">M64</f>
        <v>0</v>
      </c>
      <c r="N75" s="5">
        <v>0</v>
      </c>
      <c r="O75" s="5">
        <v>0</v>
      </c>
      <c r="P75" s="5">
        <v>0</v>
      </c>
      <c r="Q75" s="27">
        <v>0</v>
      </c>
    </row>
    <row r="76" spans="1:17" ht="30" x14ac:dyDescent="0.25">
      <c r="A76" s="63"/>
      <c r="B76" s="63"/>
      <c r="C76" s="63"/>
      <c r="D76" s="4" t="s">
        <v>21</v>
      </c>
      <c r="E76" s="5">
        <f t="shared" ref="E76" si="41">SUM(F76:L76)</f>
        <v>0</v>
      </c>
      <c r="F76" s="5">
        <v>0</v>
      </c>
      <c r="G76" s="5">
        <v>0</v>
      </c>
      <c r="H76" s="5">
        <v>0</v>
      </c>
      <c r="I76" s="10">
        <v>0</v>
      </c>
      <c r="J76" s="33">
        <v>0</v>
      </c>
      <c r="K76" s="51">
        <v>0</v>
      </c>
      <c r="L76" s="10">
        <v>0</v>
      </c>
      <c r="M76" s="5">
        <v>0</v>
      </c>
      <c r="N76" s="5">
        <v>0</v>
      </c>
      <c r="O76" s="5">
        <v>0</v>
      </c>
      <c r="P76" s="5">
        <v>0</v>
      </c>
      <c r="Q76" s="27">
        <v>0</v>
      </c>
    </row>
    <row r="77" spans="1:17" x14ac:dyDescent="0.25">
      <c r="E77" s="4"/>
      <c r="F77" s="9"/>
      <c r="I77" s="6"/>
      <c r="Q77" s="30"/>
    </row>
    <row r="78" spans="1:17" x14ac:dyDescent="0.25">
      <c r="D78" s="38"/>
      <c r="E78" s="38"/>
      <c r="F78" s="38"/>
      <c r="G78" s="38"/>
      <c r="H78" s="38"/>
      <c r="I78" s="39"/>
      <c r="J78" s="39"/>
      <c r="K78" s="54"/>
      <c r="L78" s="39"/>
      <c r="M78" s="38"/>
      <c r="N78" s="38"/>
      <c r="O78" s="38"/>
      <c r="Q78" s="30"/>
    </row>
    <row r="79" spans="1:17" x14ac:dyDescent="0.25">
      <c r="D79" s="38"/>
      <c r="E79" s="38"/>
      <c r="F79" s="38"/>
      <c r="G79" s="38"/>
      <c r="H79" s="38"/>
      <c r="I79" s="39"/>
      <c r="J79" s="39"/>
      <c r="K79" s="54"/>
      <c r="L79" s="39"/>
      <c r="M79" s="38"/>
      <c r="N79" s="38"/>
      <c r="O79" s="38"/>
      <c r="Q79" s="30"/>
    </row>
    <row r="80" spans="1:17" x14ac:dyDescent="0.25">
      <c r="D80" s="38"/>
      <c r="E80" s="38"/>
      <c r="F80" s="38"/>
      <c r="G80" s="38"/>
      <c r="H80" s="38"/>
      <c r="I80" s="39"/>
      <c r="J80" s="39"/>
      <c r="K80" s="54"/>
      <c r="L80" s="39"/>
      <c r="M80" s="38"/>
      <c r="N80" s="38"/>
      <c r="O80" s="38"/>
    </row>
    <row r="81" spans="4:15" x14ac:dyDescent="0.25">
      <c r="D81" s="38"/>
      <c r="E81" s="38"/>
      <c r="F81" s="38"/>
      <c r="G81" s="38"/>
      <c r="H81" s="38"/>
      <c r="I81" s="39"/>
      <c r="J81" s="39"/>
      <c r="K81" s="54"/>
      <c r="L81" s="39"/>
      <c r="M81" s="38"/>
      <c r="N81" s="38"/>
      <c r="O81" s="38"/>
    </row>
    <row r="82" spans="4:15" x14ac:dyDescent="0.25">
      <c r="D82" s="38"/>
      <c r="E82" s="38"/>
      <c r="F82" s="38"/>
      <c r="G82" s="38"/>
      <c r="H82" s="38"/>
      <c r="I82" s="39"/>
      <c r="J82" s="39"/>
      <c r="K82" s="54"/>
      <c r="L82" s="39"/>
      <c r="M82" s="38"/>
      <c r="N82" s="38"/>
      <c r="O82" s="38"/>
    </row>
    <row r="83" spans="4:15" x14ac:dyDescent="0.25">
      <c r="D83" s="38"/>
      <c r="E83" s="38"/>
      <c r="F83" s="38"/>
      <c r="G83" s="38"/>
      <c r="H83" s="38"/>
      <c r="I83" s="39"/>
      <c r="J83" s="39"/>
      <c r="K83" s="54"/>
      <c r="L83" s="39"/>
      <c r="M83" s="38"/>
      <c r="N83" s="38"/>
      <c r="O83" s="38"/>
    </row>
    <row r="84" spans="4:15" x14ac:dyDescent="0.25">
      <c r="D84" s="38"/>
      <c r="E84" s="38"/>
      <c r="F84" s="38"/>
      <c r="G84" s="38"/>
      <c r="H84" s="38"/>
      <c r="I84" s="39"/>
      <c r="J84" s="39"/>
      <c r="K84" s="54"/>
      <c r="L84" s="39"/>
      <c r="M84" s="38"/>
      <c r="N84" s="38"/>
      <c r="O84" s="38"/>
    </row>
    <row r="85" spans="4:15" x14ac:dyDescent="0.25">
      <c r="D85" s="38"/>
      <c r="E85" s="38"/>
      <c r="F85" s="38"/>
      <c r="G85" s="38"/>
      <c r="H85" s="38"/>
      <c r="I85" s="39"/>
      <c r="J85" s="39"/>
      <c r="K85" s="54"/>
      <c r="L85" s="39"/>
      <c r="M85" s="38"/>
      <c r="N85" s="38"/>
      <c r="O85" s="38"/>
    </row>
    <row r="86" spans="4:15" x14ac:dyDescent="0.25">
      <c r="D86" s="38"/>
      <c r="E86" s="38"/>
      <c r="F86" s="38"/>
      <c r="G86" s="38"/>
      <c r="H86" s="38"/>
      <c r="I86" s="39"/>
      <c r="J86" s="39"/>
      <c r="K86" s="54"/>
      <c r="L86" s="39"/>
      <c r="M86" s="38"/>
      <c r="N86" s="38"/>
      <c r="O86" s="38"/>
    </row>
    <row r="87" spans="4:15" x14ac:dyDescent="0.25">
      <c r="D87" s="35"/>
      <c r="E87" s="35"/>
      <c r="F87" s="35"/>
      <c r="G87" s="35"/>
      <c r="H87" s="35"/>
      <c r="I87" s="35"/>
      <c r="J87" s="35"/>
      <c r="K87" s="54"/>
      <c r="L87" s="39"/>
      <c r="M87" s="38"/>
      <c r="N87" s="38"/>
      <c r="O87" s="38"/>
    </row>
    <row r="88" spans="4:15" x14ac:dyDescent="0.25">
      <c r="D88" s="35"/>
      <c r="E88" s="35"/>
      <c r="F88" s="35"/>
      <c r="G88" s="35"/>
      <c r="H88" s="35"/>
      <c r="I88" s="35"/>
      <c r="J88" s="35"/>
      <c r="K88" s="54"/>
      <c r="L88" s="39"/>
      <c r="M88" s="38"/>
      <c r="N88" s="38"/>
      <c r="O88" s="38"/>
    </row>
    <row r="89" spans="4:15" x14ac:dyDescent="0.25">
      <c r="D89" s="35"/>
      <c r="E89" s="35"/>
      <c r="F89" s="35" t="s">
        <v>45</v>
      </c>
      <c r="G89" s="35"/>
      <c r="H89" s="35"/>
      <c r="I89" s="35"/>
      <c r="J89" s="35"/>
      <c r="K89" s="54"/>
      <c r="L89" s="39"/>
      <c r="M89" s="38"/>
      <c r="N89" s="38"/>
      <c r="O89" s="38"/>
    </row>
    <row r="90" spans="4:15" x14ac:dyDescent="0.25">
      <c r="D90" s="35"/>
      <c r="E90" s="35"/>
      <c r="F90" s="40" t="s">
        <v>17</v>
      </c>
      <c r="G90" s="35">
        <v>24</v>
      </c>
      <c r="H90" s="35">
        <v>25</v>
      </c>
      <c r="I90" s="35">
        <v>26</v>
      </c>
      <c r="J90" s="35"/>
      <c r="K90" s="54"/>
      <c r="L90" s="39"/>
      <c r="M90" s="38"/>
      <c r="N90" s="38"/>
      <c r="O90" s="38"/>
    </row>
    <row r="91" spans="4:15" x14ac:dyDescent="0.25">
      <c r="D91" s="35"/>
      <c r="E91" s="35"/>
      <c r="F91" s="41">
        <f>SUM(F92:F94)</f>
        <v>147089557.66</v>
      </c>
      <c r="G91" s="42">
        <f>SUM(G92:G94)</f>
        <v>11794333.33</v>
      </c>
      <c r="H91" s="42">
        <f t="shared" ref="H91:I91" si="42">SUM(H92:H94)</f>
        <v>0</v>
      </c>
      <c r="I91" s="42">
        <f t="shared" si="42"/>
        <v>0</v>
      </c>
      <c r="J91" s="35"/>
      <c r="K91" s="54"/>
      <c r="L91" s="39"/>
      <c r="M91" s="38"/>
      <c r="N91" s="38"/>
      <c r="O91" s="38"/>
    </row>
    <row r="92" spans="4:15" x14ac:dyDescent="0.25">
      <c r="D92" s="35"/>
      <c r="E92" s="35" t="s">
        <v>41</v>
      </c>
      <c r="F92" s="36">
        <v>68433364.040000007</v>
      </c>
      <c r="G92" s="36">
        <v>4139800</v>
      </c>
      <c r="H92" s="36">
        <v>0</v>
      </c>
      <c r="I92" s="36">
        <v>0</v>
      </c>
      <c r="J92" s="35"/>
      <c r="K92" s="54"/>
      <c r="L92" s="39"/>
      <c r="M92" s="38"/>
      <c r="N92" s="38"/>
      <c r="O92" s="38"/>
    </row>
    <row r="93" spans="4:15" x14ac:dyDescent="0.25">
      <c r="D93" s="35"/>
      <c r="E93" s="35" t="s">
        <v>42</v>
      </c>
      <c r="F93" s="36">
        <v>60419042.299999997</v>
      </c>
      <c r="G93" s="36">
        <v>6475100</v>
      </c>
      <c r="H93" s="36">
        <v>0</v>
      </c>
      <c r="I93" s="36">
        <v>0</v>
      </c>
      <c r="J93" s="35"/>
      <c r="K93" s="54"/>
      <c r="L93" s="39"/>
      <c r="M93" s="38"/>
      <c r="N93" s="38"/>
      <c r="O93" s="38"/>
    </row>
    <row r="94" spans="4:15" x14ac:dyDescent="0.25">
      <c r="D94" s="35"/>
      <c r="E94" s="35" t="s">
        <v>43</v>
      </c>
      <c r="F94" s="36">
        <v>18237151.32</v>
      </c>
      <c r="G94" s="36">
        <v>1179433.33</v>
      </c>
      <c r="H94" s="36">
        <v>0</v>
      </c>
      <c r="I94" s="36">
        <v>0</v>
      </c>
      <c r="J94" s="35"/>
      <c r="K94" s="54"/>
      <c r="L94" s="39"/>
      <c r="M94" s="38"/>
      <c r="N94" s="38"/>
      <c r="O94" s="38"/>
    </row>
    <row r="95" spans="4:15" x14ac:dyDescent="0.25">
      <c r="D95" s="35"/>
      <c r="E95" s="35"/>
      <c r="F95" s="35"/>
      <c r="G95" s="35"/>
      <c r="H95" s="35"/>
      <c r="I95" s="35"/>
      <c r="J95" s="35"/>
      <c r="K95" s="54"/>
      <c r="L95" s="39"/>
      <c r="M95" s="38"/>
      <c r="N95" s="38"/>
      <c r="O95" s="38"/>
    </row>
    <row r="96" spans="4:15" x14ac:dyDescent="0.25">
      <c r="D96" s="35"/>
      <c r="E96" s="35"/>
      <c r="F96" s="35" t="s">
        <v>46</v>
      </c>
      <c r="G96" s="35">
        <v>24</v>
      </c>
      <c r="H96" s="35"/>
      <c r="I96" s="35"/>
      <c r="J96" s="35"/>
      <c r="K96" s="54"/>
      <c r="L96" s="39"/>
      <c r="M96" s="38"/>
      <c r="N96" s="38"/>
      <c r="O96" s="38"/>
    </row>
    <row r="97" spans="4:15" x14ac:dyDescent="0.25">
      <c r="D97" s="35"/>
      <c r="E97" s="35" t="s">
        <v>44</v>
      </c>
      <c r="F97" s="42">
        <f>SUM(F98:F100)</f>
        <v>145295557.66100001</v>
      </c>
      <c r="G97" s="41">
        <f>SUM(G98:G100)</f>
        <v>10000333.331</v>
      </c>
      <c r="H97" s="35"/>
      <c r="I97" s="35"/>
      <c r="J97" s="35"/>
      <c r="K97" s="54"/>
      <c r="L97" s="39"/>
      <c r="M97" s="38"/>
      <c r="N97" s="38"/>
      <c r="O97" s="38"/>
    </row>
    <row r="98" spans="4:15" x14ac:dyDescent="0.25">
      <c r="D98" s="35"/>
      <c r="E98" s="35"/>
      <c r="F98" s="41">
        <f>(F92-G92-H92-I92)+G98</f>
        <v>67797064.040000007</v>
      </c>
      <c r="G98" s="43">
        <v>3503500</v>
      </c>
      <c r="H98" s="35"/>
      <c r="I98" s="35"/>
      <c r="J98" s="35"/>
      <c r="K98" s="54"/>
      <c r="L98" s="39"/>
      <c r="M98" s="38"/>
      <c r="N98" s="38"/>
      <c r="O98" s="38"/>
    </row>
    <row r="99" spans="4:15" x14ac:dyDescent="0.25">
      <c r="D99" s="35"/>
      <c r="E99" s="35"/>
      <c r="F99" s="41">
        <f t="shared" ref="F99:F100" si="43">(F93-G93-H93-I93)+G99</f>
        <v>59440742.299999997</v>
      </c>
      <c r="G99" s="43">
        <v>5496800</v>
      </c>
      <c r="H99" s="35"/>
      <c r="I99" s="35"/>
      <c r="J99" s="35"/>
      <c r="K99" s="54"/>
      <c r="L99" s="39"/>
      <c r="M99" s="38"/>
      <c r="N99" s="38"/>
      <c r="O99" s="38"/>
    </row>
    <row r="100" spans="4:15" x14ac:dyDescent="0.25">
      <c r="D100" s="35"/>
      <c r="E100" s="35"/>
      <c r="F100" s="41">
        <f t="shared" si="43"/>
        <v>18057751.321000002</v>
      </c>
      <c r="G100" s="43">
        <f>2000033.331-1000000</f>
        <v>1000033.331</v>
      </c>
      <c r="H100" s="35"/>
      <c r="I100" s="35"/>
      <c r="J100" s="35"/>
      <c r="K100" s="54"/>
      <c r="L100" s="39"/>
      <c r="M100" s="38"/>
      <c r="N100" s="38"/>
      <c r="O100" s="38"/>
    </row>
    <row r="101" spans="4:15" x14ac:dyDescent="0.25">
      <c r="D101" s="35"/>
      <c r="E101" s="35"/>
      <c r="F101" s="35"/>
      <c r="G101" s="35"/>
      <c r="H101" s="35"/>
      <c r="I101" s="35"/>
      <c r="J101" s="35"/>
      <c r="K101" s="54"/>
      <c r="L101" s="39"/>
    </row>
    <row r="102" spans="4:15" x14ac:dyDescent="0.25">
      <c r="D102" s="39"/>
      <c r="E102" s="39"/>
      <c r="F102" s="39"/>
      <c r="G102" s="39"/>
      <c r="H102" s="39"/>
      <c r="I102" s="39"/>
      <c r="J102" s="39"/>
      <c r="K102" s="54"/>
      <c r="L102" s="39"/>
    </row>
    <row r="103" spans="4:15" x14ac:dyDescent="0.25">
      <c r="D103" s="39"/>
      <c r="E103" s="39"/>
      <c r="F103" s="39"/>
      <c r="G103" s="39"/>
      <c r="H103" s="39"/>
      <c r="I103" s="39"/>
      <c r="J103" s="39"/>
      <c r="K103" s="54"/>
      <c r="L103" s="39"/>
    </row>
    <row r="104" spans="4:15" x14ac:dyDescent="0.25">
      <c r="D104" s="39"/>
      <c r="E104" s="39"/>
      <c r="F104" s="39"/>
      <c r="G104" s="39"/>
      <c r="H104" s="39"/>
      <c r="I104" s="39"/>
      <c r="J104" s="39"/>
      <c r="K104" s="54"/>
      <c r="L104" s="39"/>
    </row>
    <row r="105" spans="4:15" x14ac:dyDescent="0.25">
      <c r="D105" s="39"/>
      <c r="E105" s="39"/>
      <c r="F105" s="39"/>
      <c r="G105" s="39"/>
      <c r="H105" s="39"/>
      <c r="I105" s="39"/>
      <c r="J105" s="39"/>
    </row>
    <row r="106" spans="4:15" x14ac:dyDescent="0.25">
      <c r="D106" s="39"/>
      <c r="E106" s="39"/>
      <c r="F106" s="39"/>
      <c r="G106" s="39"/>
      <c r="H106" s="39"/>
      <c r="I106" s="55"/>
      <c r="J106" s="39"/>
    </row>
    <row r="107" spans="4:15" x14ac:dyDescent="0.25">
      <c r="D107" s="39"/>
      <c r="E107" s="39"/>
      <c r="F107" s="39"/>
      <c r="G107" s="39"/>
      <c r="H107" s="39"/>
      <c r="I107" s="56"/>
      <c r="J107" s="39"/>
    </row>
    <row r="108" spans="4:15" x14ac:dyDescent="0.25">
      <c r="D108" s="35"/>
      <c r="E108" s="35"/>
      <c r="F108" s="35"/>
      <c r="G108" s="35"/>
      <c r="H108" s="35"/>
      <c r="I108" s="36"/>
      <c r="J108" s="35"/>
    </row>
    <row r="109" spans="4:15" x14ac:dyDescent="0.25">
      <c r="D109" s="35"/>
      <c r="E109" s="35"/>
      <c r="F109" s="35"/>
      <c r="G109" s="35"/>
      <c r="H109" s="35"/>
      <c r="I109" s="36">
        <v>1000333.33</v>
      </c>
      <c r="J109" s="35"/>
    </row>
  </sheetData>
  <mergeCells count="46">
    <mergeCell ref="C51:C55"/>
    <mergeCell ref="A41:A45"/>
    <mergeCell ref="B41:B45"/>
    <mergeCell ref="A46:A50"/>
    <mergeCell ref="B46:B50"/>
    <mergeCell ref="C46:C50"/>
    <mergeCell ref="E7:Q7"/>
    <mergeCell ref="E8:E9"/>
    <mergeCell ref="F8:Q8"/>
    <mergeCell ref="C16:C20"/>
    <mergeCell ref="A7:A9"/>
    <mergeCell ref="B7:B9"/>
    <mergeCell ref="C7:C9"/>
    <mergeCell ref="D7:D9"/>
    <mergeCell ref="A72:B76"/>
    <mergeCell ref="C72:C76"/>
    <mergeCell ref="A31:A35"/>
    <mergeCell ref="B31:B35"/>
    <mergeCell ref="C31:C35"/>
    <mergeCell ref="A36:A40"/>
    <mergeCell ref="B36:B40"/>
    <mergeCell ref="C36:C40"/>
    <mergeCell ref="A67:B71"/>
    <mergeCell ref="C67:C71"/>
    <mergeCell ref="C41:C45"/>
    <mergeCell ref="A56:B60"/>
    <mergeCell ref="C56:C60"/>
    <mergeCell ref="A61:B65"/>
    <mergeCell ref="C61:C65"/>
    <mergeCell ref="A51:B55"/>
    <mergeCell ref="N1:Q1"/>
    <mergeCell ref="O2:Q2"/>
    <mergeCell ref="O3:Q3"/>
    <mergeCell ref="A4:Q4"/>
    <mergeCell ref="A66:Q66"/>
    <mergeCell ref="A21:A25"/>
    <mergeCell ref="B21:B25"/>
    <mergeCell ref="C21:C25"/>
    <mergeCell ref="A26:A30"/>
    <mergeCell ref="B26:B30"/>
    <mergeCell ref="C26:C30"/>
    <mergeCell ref="A11:A15"/>
    <mergeCell ref="B11:B15"/>
    <mergeCell ref="C11:C15"/>
    <mergeCell ref="A16:A20"/>
    <mergeCell ref="B16:B20"/>
  </mergeCells>
  <pageMargins left="0.39370078740157483" right="0.70866141732283472" top="0.74803149606299213" bottom="0.74803149606299213" header="0.31496062992125984" footer="0.31496062992125984"/>
  <pageSetup paperSize="9" scale="47" firstPageNumber="3" fitToHeight="0" orientation="landscape" useFirstPageNumber="1" r:id="rId1"/>
  <headerFooter>
    <oddHeader>&amp;C&amp;"Times New Roman,обычный"&amp;P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6"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1"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2024-03-27T10:23:54Z</dcterms:modified>
</cp:coreProperties>
</file>