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90" yWindow="-135" windowWidth="14055" windowHeight="13380" tabRatio="783"/>
  </bookViews>
  <sheets>
    <sheet name="приложение 2 " sheetId="11" r:id="rId1"/>
    <sheet name="Лист4" sheetId="15" r:id="rId2"/>
    <sheet name="Лист5" sheetId="16" r:id="rId3"/>
    <sheet name="Лист6" sheetId="17" r:id="rId4"/>
    <sheet name="Лист7" sheetId="18" r:id="rId5"/>
  </sheets>
  <definedNames>
    <definedName name="Print_Titles_0" localSheetId="0">'приложение 2 '!#REF!</definedName>
    <definedName name="_xlnm.Print_Titles" localSheetId="0">'приложение 2 '!$12:$14</definedName>
    <definedName name="_xlnm.Print_Area" localSheetId="0">'приложение 2 '!$A$3:$Z$343</definedName>
  </definedNames>
  <calcPr calcId="144525"/>
</workbook>
</file>

<file path=xl/calcChain.xml><?xml version="1.0" encoding="utf-8"?>
<calcChain xmlns="http://schemas.openxmlformats.org/spreadsheetml/2006/main">
  <c r="Q164" i="11" l="1"/>
  <c r="Q163" i="11"/>
  <c r="Q262" i="11" l="1"/>
  <c r="N327" i="11" l="1"/>
  <c r="T329" i="11"/>
  <c r="U329" i="11"/>
  <c r="V329" i="11"/>
  <c r="W329" i="11"/>
  <c r="X329" i="11"/>
  <c r="Y329" i="11"/>
  <c r="Z329" i="11"/>
  <c r="T330" i="11"/>
  <c r="U330" i="11"/>
  <c r="V330" i="11"/>
  <c r="W330" i="11"/>
  <c r="X330" i="11"/>
  <c r="Y330" i="11"/>
  <c r="Z330" i="11"/>
  <c r="S331" i="11"/>
  <c r="T331" i="11"/>
  <c r="U331" i="11"/>
  <c r="V331" i="11"/>
  <c r="W331" i="11"/>
  <c r="X331" i="11"/>
  <c r="Y331" i="11"/>
  <c r="Z331" i="11"/>
  <c r="V316" i="11" l="1"/>
  <c r="W316" i="11"/>
  <c r="X316" i="11"/>
  <c r="Y316" i="11"/>
  <c r="Z316" i="11"/>
  <c r="N281" i="11" l="1"/>
  <c r="N282" i="11"/>
  <c r="N283" i="11"/>
  <c r="S285" i="11"/>
  <c r="R285" i="11"/>
  <c r="R260" i="11"/>
  <c r="S164" i="11"/>
  <c r="R164" i="11"/>
  <c r="Q238" i="11"/>
  <c r="Q286" i="11" l="1"/>
  <c r="Q285" i="11"/>
  <c r="S287" i="11"/>
  <c r="Q280" i="11"/>
  <c r="N280" i="11" s="1"/>
  <c r="Q242" i="11" l="1"/>
  <c r="Q124" i="11"/>
  <c r="P78" i="11" l="1"/>
  <c r="P262" i="11"/>
  <c r="P164" i="11"/>
  <c r="P163" i="11"/>
  <c r="P266" i="11" l="1"/>
  <c r="N278" i="11" s="1"/>
  <c r="V314" i="11" l="1"/>
  <c r="W314" i="11"/>
  <c r="X314" i="11"/>
  <c r="Y314" i="11"/>
  <c r="V315" i="11"/>
  <c r="W315" i="11"/>
  <c r="X315" i="11"/>
  <c r="Y315" i="11"/>
  <c r="V321" i="11"/>
  <c r="W321" i="11"/>
  <c r="X321" i="11"/>
  <c r="Y321" i="11"/>
  <c r="V322" i="11"/>
  <c r="W322" i="11"/>
  <c r="X322" i="11"/>
  <c r="Y322" i="11"/>
  <c r="V327" i="11"/>
  <c r="W327" i="11"/>
  <c r="X327" i="11"/>
  <c r="Y327" i="11"/>
  <c r="V336" i="11"/>
  <c r="W336" i="11"/>
  <c r="X336" i="11"/>
  <c r="Y336" i="11"/>
  <c r="V337" i="11"/>
  <c r="W337" i="11"/>
  <c r="X337" i="11"/>
  <c r="Y337" i="11"/>
  <c r="V338" i="11"/>
  <c r="W338" i="11"/>
  <c r="X338" i="11"/>
  <c r="Y338" i="11"/>
  <c r="V339" i="11"/>
  <c r="W339" i="11"/>
  <c r="X339" i="11"/>
  <c r="Y339" i="11"/>
  <c r="V340" i="11"/>
  <c r="W340" i="11"/>
  <c r="X340" i="11"/>
  <c r="Y340" i="11"/>
  <c r="V341" i="11"/>
  <c r="W341" i="11"/>
  <c r="X341" i="11"/>
  <c r="Y341" i="11"/>
  <c r="V343" i="11"/>
  <c r="W343" i="11"/>
  <c r="X343" i="11"/>
  <c r="Y343" i="11"/>
  <c r="V238" i="11"/>
  <c r="V342" i="11" s="1"/>
  <c r="W238" i="11"/>
  <c r="W342" i="11" s="1"/>
  <c r="X238" i="11"/>
  <c r="X342" i="11" s="1"/>
  <c r="Y238" i="11"/>
  <c r="Y342" i="11" s="1"/>
  <c r="V242" i="11"/>
  <c r="W242" i="11"/>
  <c r="X242" i="11"/>
  <c r="Y242" i="11"/>
  <c r="V246" i="11"/>
  <c r="W246" i="11"/>
  <c r="X246" i="11"/>
  <c r="Y246" i="11"/>
  <c r="V256" i="11"/>
  <c r="W256" i="11"/>
  <c r="X256" i="11"/>
  <c r="Y256" i="11"/>
  <c r="V260" i="11"/>
  <c r="W260" i="11"/>
  <c r="X260" i="11"/>
  <c r="Y260" i="11"/>
  <c r="V264" i="11"/>
  <c r="W264" i="11"/>
  <c r="X264" i="11"/>
  <c r="Y264" i="11"/>
  <c r="V269" i="11"/>
  <c r="W269" i="11"/>
  <c r="X269" i="11"/>
  <c r="Y269" i="11"/>
  <c r="V270" i="11"/>
  <c r="W270" i="11"/>
  <c r="X270" i="11"/>
  <c r="Y270" i="11"/>
  <c r="V271" i="11"/>
  <c r="W271" i="11"/>
  <c r="X271" i="11"/>
  <c r="Y271" i="11"/>
  <c r="V224" i="11"/>
  <c r="V328" i="11" s="1"/>
  <c r="W224" i="11"/>
  <c r="W328" i="11" s="1"/>
  <c r="X224" i="11"/>
  <c r="X328" i="11" s="1"/>
  <c r="Y224" i="11"/>
  <c r="Y328" i="11" s="1"/>
  <c r="V229" i="11"/>
  <c r="W229" i="11"/>
  <c r="X229" i="11"/>
  <c r="Y229" i="11"/>
  <c r="V230" i="11"/>
  <c r="V334" i="11" s="1"/>
  <c r="V313" i="11" s="1"/>
  <c r="W230" i="11"/>
  <c r="W334" i="11" s="1"/>
  <c r="W313" i="11" s="1"/>
  <c r="X230" i="11"/>
  <c r="X334" i="11" s="1"/>
  <c r="X313" i="11" s="1"/>
  <c r="Y230" i="11"/>
  <c r="Y334" i="11" s="1"/>
  <c r="Y313" i="11" s="1"/>
  <c r="V231" i="11"/>
  <c r="V335" i="11" s="1"/>
  <c r="W231" i="11"/>
  <c r="W335" i="11" s="1"/>
  <c r="X231" i="11"/>
  <c r="X335" i="11" s="1"/>
  <c r="Y231" i="11"/>
  <c r="Y335" i="11" s="1"/>
  <c r="V162" i="11"/>
  <c r="W162" i="11"/>
  <c r="X162" i="11"/>
  <c r="Y162" i="11"/>
  <c r="V167" i="11"/>
  <c r="V318" i="11" s="1"/>
  <c r="W167" i="11"/>
  <c r="W318" i="11" s="1"/>
  <c r="X167" i="11"/>
  <c r="X318" i="11" s="1"/>
  <c r="Y167" i="11"/>
  <c r="Y318" i="11" s="1"/>
  <c r="V168" i="11"/>
  <c r="W168" i="11"/>
  <c r="X168" i="11"/>
  <c r="Y168" i="11"/>
  <c r="V169" i="11"/>
  <c r="W169" i="11"/>
  <c r="X169" i="11"/>
  <c r="Y169" i="11"/>
  <c r="V124" i="11"/>
  <c r="W124" i="11"/>
  <c r="X124" i="11"/>
  <c r="Y124" i="11"/>
  <c r="V150" i="11"/>
  <c r="W150" i="11"/>
  <c r="X150" i="11"/>
  <c r="Y150" i="11"/>
  <c r="V151" i="11"/>
  <c r="W151" i="11"/>
  <c r="X151" i="11"/>
  <c r="Y151" i="11"/>
  <c r="V153" i="11"/>
  <c r="W153" i="11"/>
  <c r="X153" i="11"/>
  <c r="Y153" i="11"/>
  <c r="V154" i="11"/>
  <c r="W154" i="11"/>
  <c r="X154" i="11"/>
  <c r="Y154" i="11"/>
  <c r="V155" i="11"/>
  <c r="W155" i="11"/>
  <c r="X155" i="11"/>
  <c r="Y155" i="11"/>
  <c r="V77" i="11"/>
  <c r="W77" i="11"/>
  <c r="X77" i="11"/>
  <c r="Y77" i="11"/>
  <c r="V79" i="11"/>
  <c r="W79" i="11"/>
  <c r="X79" i="11"/>
  <c r="Y79" i="11"/>
  <c r="V115" i="11"/>
  <c r="W115" i="11"/>
  <c r="X115" i="11"/>
  <c r="Y115" i="11"/>
  <c r="V116" i="11"/>
  <c r="W116" i="11"/>
  <c r="X116" i="11"/>
  <c r="Y116" i="11"/>
  <c r="V117" i="11"/>
  <c r="W117" i="11"/>
  <c r="X117" i="11"/>
  <c r="Y117" i="11"/>
  <c r="V18" i="11"/>
  <c r="W18" i="11"/>
  <c r="X18" i="11"/>
  <c r="Y18" i="11"/>
  <c r="W76" i="11" l="1"/>
  <c r="X76" i="11"/>
  <c r="X166" i="11"/>
  <c r="X317" i="11" s="1"/>
  <c r="X114" i="11"/>
  <c r="X228" i="11"/>
  <c r="X332" i="11" s="1"/>
  <c r="X284" i="11"/>
  <c r="X268" i="11"/>
  <c r="X333" i="11"/>
  <c r="X312" i="11" s="1"/>
  <c r="X311" i="11"/>
  <c r="W152" i="11"/>
  <c r="W166" i="11"/>
  <c r="W317" i="11" s="1"/>
  <c r="W228" i="11"/>
  <c r="W332" i="11" s="1"/>
  <c r="W284" i="11"/>
  <c r="W268" i="11"/>
  <c r="W333" i="11"/>
  <c r="W312" i="11" s="1"/>
  <c r="W306" i="11" s="1"/>
  <c r="V114" i="11"/>
  <c r="V76" i="11"/>
  <c r="V152" i="11"/>
  <c r="V166" i="11"/>
  <c r="V317" i="11" s="1"/>
  <c r="V228" i="11"/>
  <c r="V284" i="11"/>
  <c r="V268" i="11"/>
  <c r="V333" i="11"/>
  <c r="V312" i="11" s="1"/>
  <c r="V306" i="11" s="1"/>
  <c r="X152" i="11"/>
  <c r="W114" i="11"/>
  <c r="Y114" i="11"/>
  <c r="Y76" i="11"/>
  <c r="Y152" i="11"/>
  <c r="Y166" i="11"/>
  <c r="Y317" i="11" s="1"/>
  <c r="Y228" i="11"/>
  <c r="Y332" i="11" s="1"/>
  <c r="Y284" i="11"/>
  <c r="Y268" i="11"/>
  <c r="Y333" i="11"/>
  <c r="Y312" i="11" s="1"/>
  <c r="Y306" i="11" s="1"/>
  <c r="P116" i="11"/>
  <c r="Q116" i="11"/>
  <c r="R116" i="11"/>
  <c r="S116" i="11"/>
  <c r="T116" i="11"/>
  <c r="U116" i="11"/>
  <c r="Z116" i="11"/>
  <c r="O115" i="11"/>
  <c r="K116" i="11"/>
  <c r="O117" i="11"/>
  <c r="Y311" i="11" l="1"/>
  <c r="X306" i="11"/>
  <c r="W311" i="11"/>
  <c r="V332" i="11"/>
  <c r="V311" i="11" s="1"/>
  <c r="M113" i="11"/>
  <c r="L113" i="11"/>
  <c r="K113" i="11"/>
  <c r="H113" i="11"/>
  <c r="O112" i="11"/>
  <c r="N112" i="11" s="1"/>
  <c r="N110" i="11" s="1"/>
  <c r="L112" i="11"/>
  <c r="J112" i="11" s="1"/>
  <c r="H112" i="11"/>
  <c r="M111" i="11"/>
  <c r="L111" i="11"/>
  <c r="K111" i="11"/>
  <c r="H111" i="11"/>
  <c r="O110" i="11" l="1"/>
  <c r="J111" i="11"/>
  <c r="J113" i="11"/>
  <c r="N267" i="11"/>
  <c r="O269" i="11" l="1"/>
  <c r="R124" i="11" l="1"/>
  <c r="R256" i="11"/>
  <c r="R244" i="11"/>
  <c r="R238" i="11"/>
  <c r="R242" i="11" l="1"/>
  <c r="R286" i="11"/>
  <c r="R284" i="11" s="1"/>
  <c r="S244" i="11"/>
  <c r="S286" i="11" s="1"/>
  <c r="S284" i="11" s="1"/>
  <c r="O274" i="11"/>
  <c r="O258" i="11"/>
  <c r="O244" i="11"/>
  <c r="O240" i="11"/>
  <c r="O164" i="11"/>
  <c r="O163" i="11"/>
  <c r="O78" i="11"/>
  <c r="O116" i="11" s="1"/>
  <c r="O114" i="11" l="1"/>
  <c r="N116" i="11"/>
  <c r="P318" i="11"/>
  <c r="O318" i="11"/>
  <c r="Q324" i="11"/>
  <c r="P324" i="11"/>
  <c r="P286" i="11"/>
  <c r="P285" i="11"/>
  <c r="R340" i="11"/>
  <c r="S340" i="11"/>
  <c r="T336" i="11"/>
  <c r="U336" i="11"/>
  <c r="Z336" i="11"/>
  <c r="R341" i="11"/>
  <c r="S341" i="11"/>
  <c r="T337" i="11"/>
  <c r="U337" i="11"/>
  <c r="Z337" i="11"/>
  <c r="R342" i="11"/>
  <c r="S342" i="11"/>
  <c r="T338" i="11"/>
  <c r="U338" i="11"/>
  <c r="Z338" i="11"/>
  <c r="R343" i="11"/>
  <c r="S343" i="11"/>
  <c r="T339" i="11"/>
  <c r="U339" i="11"/>
  <c r="Z339" i="11"/>
  <c r="T340" i="11"/>
  <c r="U340" i="11"/>
  <c r="Z340" i="11"/>
  <c r="T341" i="11"/>
  <c r="U341" i="11"/>
  <c r="Z341" i="11"/>
  <c r="T343" i="11"/>
  <c r="U343" i="11"/>
  <c r="Z343" i="11"/>
  <c r="N318" i="11" l="1"/>
  <c r="Q284" i="11"/>
  <c r="P284" i="11"/>
  <c r="O272" i="11"/>
  <c r="O268" i="11"/>
  <c r="O264" i="11"/>
  <c r="N275" i="11"/>
  <c r="N274" i="11"/>
  <c r="N273" i="11"/>
  <c r="N266" i="11"/>
  <c r="N265" i="11"/>
  <c r="P264" i="11"/>
  <c r="Q264" i="11"/>
  <c r="R264" i="11"/>
  <c r="S264" i="11"/>
  <c r="T264" i="11"/>
  <c r="U264" i="11"/>
  <c r="Z264" i="11"/>
  <c r="N272" i="11" l="1"/>
  <c r="N264" i="11"/>
  <c r="R333" i="11" l="1"/>
  <c r="S333" i="11"/>
  <c r="R334" i="11"/>
  <c r="S334" i="11"/>
  <c r="R335" i="11"/>
  <c r="S335" i="11"/>
  <c r="T270" i="11" l="1"/>
  <c r="U270" i="11"/>
  <c r="Z270" i="11"/>
  <c r="O287" i="11"/>
  <c r="R230" i="11"/>
  <c r="R338" i="11" s="1"/>
  <c r="S230" i="11"/>
  <c r="S338" i="11" s="1"/>
  <c r="T230" i="11"/>
  <c r="T334" i="11" s="1"/>
  <c r="U230" i="11"/>
  <c r="U334" i="11" s="1"/>
  <c r="Z230" i="11"/>
  <c r="Z334" i="11" s="1"/>
  <c r="Z313" i="11" s="1"/>
  <c r="R231" i="11"/>
  <c r="R339" i="11" s="1"/>
  <c r="S231" i="11"/>
  <c r="S339" i="11" s="1"/>
  <c r="T231" i="11"/>
  <c r="T335" i="11" s="1"/>
  <c r="U231" i="11"/>
  <c r="U335" i="11" s="1"/>
  <c r="Z231" i="11"/>
  <c r="Z335" i="11" s="1"/>
  <c r="Z229" i="11"/>
  <c r="Z333" i="11" s="1"/>
  <c r="Q231" i="11"/>
  <c r="Q230" i="11"/>
  <c r="Q229" i="11"/>
  <c r="R229" i="11"/>
  <c r="S229" i="11"/>
  <c r="S337" i="11" s="1"/>
  <c r="T229" i="11"/>
  <c r="U229" i="11"/>
  <c r="U333" i="11" s="1"/>
  <c r="P231" i="11"/>
  <c r="P230" i="11"/>
  <c r="P229" i="11"/>
  <c r="O231" i="11"/>
  <c r="O230" i="11"/>
  <c r="O229" i="11"/>
  <c r="J279" i="11"/>
  <c r="H279" i="11" s="1"/>
  <c r="J278" i="11"/>
  <c r="H278" i="11" s="1"/>
  <c r="J277" i="11"/>
  <c r="H277" i="11" s="1"/>
  <c r="O276" i="11"/>
  <c r="R228" i="11" l="1"/>
  <c r="R336" i="11" s="1"/>
  <c r="R337" i="11"/>
  <c r="T228" i="11"/>
  <c r="T332" i="11" s="1"/>
  <c r="T333" i="11"/>
  <c r="N270" i="11"/>
  <c r="U228" i="11"/>
  <c r="U332" i="11" s="1"/>
  <c r="S228" i="11"/>
  <c r="S336" i="11" s="1"/>
  <c r="Q228" i="11"/>
  <c r="P228" i="11"/>
  <c r="T315" i="11"/>
  <c r="U315" i="11"/>
  <c r="Z315" i="11"/>
  <c r="O262" i="11" l="1"/>
  <c r="P271" i="11" l="1"/>
  <c r="Q271" i="11"/>
  <c r="R271" i="11"/>
  <c r="S271" i="11"/>
  <c r="T271" i="11"/>
  <c r="U271" i="11"/>
  <c r="Z271" i="11"/>
  <c r="N227" i="11"/>
  <c r="J227" i="11"/>
  <c r="H227" i="11" s="1"/>
  <c r="N226" i="11"/>
  <c r="J226" i="11"/>
  <c r="H226" i="11" s="1"/>
  <c r="N225" i="11"/>
  <c r="N224" i="11" s="1"/>
  <c r="J225" i="11"/>
  <c r="H225" i="11" s="1"/>
  <c r="Z224" i="11"/>
  <c r="Z328" i="11" s="1"/>
  <c r="U224" i="11"/>
  <c r="U328" i="11" s="1"/>
  <c r="T224" i="11"/>
  <c r="T328" i="11" s="1"/>
  <c r="S224" i="11"/>
  <c r="S332" i="11" s="1"/>
  <c r="R224" i="11"/>
  <c r="R332" i="11" s="1"/>
  <c r="Q224" i="11"/>
  <c r="P224" i="11"/>
  <c r="O224" i="11"/>
  <c r="N287" i="11" l="1"/>
  <c r="N271" i="11"/>
  <c r="T327" i="11"/>
  <c r="U327" i="11"/>
  <c r="Z327" i="11"/>
  <c r="N263" i="11" l="1"/>
  <c r="J263" i="11"/>
  <c r="H263" i="11" s="1"/>
  <c r="N262" i="11"/>
  <c r="J262" i="11"/>
  <c r="H262" i="11" s="1"/>
  <c r="N261" i="11"/>
  <c r="J261" i="11"/>
  <c r="H261" i="11" s="1"/>
  <c r="Z260" i="11"/>
  <c r="U260" i="11"/>
  <c r="T260" i="11"/>
  <c r="S260" i="11"/>
  <c r="Q260" i="11"/>
  <c r="P260" i="11"/>
  <c r="O260" i="11"/>
  <c r="N260" i="11" l="1"/>
  <c r="O257" i="11"/>
  <c r="O285" i="11" s="1"/>
  <c r="P168" i="11" l="1"/>
  <c r="Q168" i="11"/>
  <c r="N78" i="11"/>
  <c r="N76" i="11" s="1"/>
  <c r="N20" i="11"/>
  <c r="N18" i="11" s="1"/>
  <c r="O319" i="11"/>
  <c r="Q307" i="11"/>
  <c r="N319" i="11"/>
  <c r="Z321" i="11"/>
  <c r="U321" i="11"/>
  <c r="U317" i="11" s="1"/>
  <c r="T321" i="11"/>
  <c r="S325" i="11"/>
  <c r="S321" i="11" s="1"/>
  <c r="R325" i="11"/>
  <c r="R321" i="11" s="1"/>
  <c r="Q321" i="11"/>
  <c r="Q317" i="11" s="1"/>
  <c r="P321" i="11"/>
  <c r="O333" i="11"/>
  <c r="T317" i="11"/>
  <c r="U322" i="11"/>
  <c r="T322" i="11"/>
  <c r="O338" i="11"/>
  <c r="O334" i="11" s="1"/>
  <c r="Z322" i="11"/>
  <c r="O339" i="11"/>
  <c r="T314" i="11"/>
  <c r="U314" i="11"/>
  <c r="Z314" i="11"/>
  <c r="N339" i="11"/>
  <c r="Z256" i="11"/>
  <c r="U256" i="11"/>
  <c r="T256" i="11"/>
  <c r="S256" i="11"/>
  <c r="Q256" i="11"/>
  <c r="P256" i="11"/>
  <c r="O256" i="11"/>
  <c r="Z246" i="11"/>
  <c r="U246" i="11"/>
  <c r="T246" i="11"/>
  <c r="S246" i="11"/>
  <c r="R246" i="11"/>
  <c r="Z242" i="11"/>
  <c r="U242" i="11"/>
  <c r="T242" i="11"/>
  <c r="S242" i="11"/>
  <c r="P242" i="11"/>
  <c r="O242" i="11"/>
  <c r="Z238" i="11"/>
  <c r="Z342" i="11" s="1"/>
  <c r="U238" i="11"/>
  <c r="U342" i="11" s="1"/>
  <c r="T238" i="11"/>
  <c r="T342" i="11" s="1"/>
  <c r="S238" i="11"/>
  <c r="P238" i="11"/>
  <c r="O238" i="11"/>
  <c r="Z162" i="11"/>
  <c r="U162" i="11"/>
  <c r="T162" i="11"/>
  <c r="S162" i="11"/>
  <c r="R162" i="11"/>
  <c r="O124" i="11"/>
  <c r="P124" i="11"/>
  <c r="S124" i="11"/>
  <c r="T124" i="11"/>
  <c r="U124" i="11"/>
  <c r="Z124" i="11"/>
  <c r="O76" i="11"/>
  <c r="O18" i="11"/>
  <c r="P18" i="11"/>
  <c r="Q18" i="11"/>
  <c r="R18" i="11"/>
  <c r="S18" i="11"/>
  <c r="T18" i="11"/>
  <c r="U18" i="11"/>
  <c r="Z18" i="11"/>
  <c r="N259" i="11"/>
  <c r="N258" i="11"/>
  <c r="N257" i="11"/>
  <c r="N255" i="11"/>
  <c r="N254" i="11"/>
  <c r="N253" i="11"/>
  <c r="N252" i="11"/>
  <c r="N251" i="11"/>
  <c r="N250" i="11"/>
  <c r="N249" i="11"/>
  <c r="N247" i="11"/>
  <c r="N245" i="11"/>
  <c r="N244" i="11"/>
  <c r="N243" i="11"/>
  <c r="N241" i="11"/>
  <c r="N240" i="11"/>
  <c r="N239" i="11"/>
  <c r="N165" i="11"/>
  <c r="N163" i="11"/>
  <c r="N126" i="11"/>
  <c r="N125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K151" i="11"/>
  <c r="L151" i="11"/>
  <c r="M151" i="11"/>
  <c r="O151" i="11"/>
  <c r="P151" i="11"/>
  <c r="Q151" i="11"/>
  <c r="R151" i="11"/>
  <c r="S151" i="11"/>
  <c r="T151" i="11"/>
  <c r="U151" i="11"/>
  <c r="Z151" i="11"/>
  <c r="P167" i="11"/>
  <c r="Q167" i="11"/>
  <c r="R167" i="11"/>
  <c r="S167" i="11"/>
  <c r="T167" i="11"/>
  <c r="U167" i="11"/>
  <c r="Z167" i="11"/>
  <c r="Z318" i="11" s="1"/>
  <c r="Z312" i="11" s="1"/>
  <c r="R168" i="11"/>
  <c r="S168" i="11"/>
  <c r="T168" i="11"/>
  <c r="U168" i="11"/>
  <c r="Z168" i="11"/>
  <c r="P169" i="11"/>
  <c r="Q169" i="11"/>
  <c r="R169" i="11"/>
  <c r="S169" i="11"/>
  <c r="T169" i="11"/>
  <c r="U169" i="11"/>
  <c r="Z169" i="11"/>
  <c r="O168" i="11"/>
  <c r="O169" i="11"/>
  <c r="Q162" i="11"/>
  <c r="O162" i="11"/>
  <c r="N164" i="11"/>
  <c r="P162" i="11"/>
  <c r="O167" i="11"/>
  <c r="M169" i="11"/>
  <c r="L169" i="11"/>
  <c r="K169" i="11"/>
  <c r="M168" i="11"/>
  <c r="L168" i="11"/>
  <c r="G167" i="11"/>
  <c r="P153" i="11"/>
  <c r="P294" i="11" s="1"/>
  <c r="Q153" i="11"/>
  <c r="Q294" i="11" s="1"/>
  <c r="R153" i="11"/>
  <c r="R294" i="11" s="1"/>
  <c r="S153" i="11"/>
  <c r="S294" i="11" s="1"/>
  <c r="T153" i="11"/>
  <c r="U153" i="11"/>
  <c r="Z153" i="11"/>
  <c r="P154" i="11"/>
  <c r="Q154" i="11"/>
  <c r="R154" i="11"/>
  <c r="S154" i="11"/>
  <c r="S295" i="11" s="1"/>
  <c r="T154" i="11"/>
  <c r="U154" i="11"/>
  <c r="Z154" i="11"/>
  <c r="P155" i="11"/>
  <c r="Q155" i="11"/>
  <c r="R155" i="11"/>
  <c r="S155" i="11"/>
  <c r="T155" i="11"/>
  <c r="U155" i="11"/>
  <c r="Z155" i="11"/>
  <c r="O154" i="11"/>
  <c r="O155" i="11"/>
  <c r="O296" i="11" s="1"/>
  <c r="O153" i="11"/>
  <c r="O294" i="11" s="1"/>
  <c r="N294" i="11" s="1"/>
  <c r="M155" i="11"/>
  <c r="G153" i="11"/>
  <c r="J259" i="11"/>
  <c r="H259" i="11" s="1"/>
  <c r="M258" i="11"/>
  <c r="K258" i="11"/>
  <c r="J258" i="11" s="1"/>
  <c r="H258" i="11" s="1"/>
  <c r="J257" i="11"/>
  <c r="H257" i="11" s="1"/>
  <c r="J165" i="11"/>
  <c r="H165" i="11" s="1"/>
  <c r="J164" i="11"/>
  <c r="H164" i="11" s="1"/>
  <c r="J163" i="11"/>
  <c r="H163" i="11" s="1"/>
  <c r="Q77" i="11"/>
  <c r="Q115" i="11" s="1"/>
  <c r="R77" i="11"/>
  <c r="S77" i="11"/>
  <c r="S115" i="11" s="1"/>
  <c r="T77" i="11"/>
  <c r="T115" i="11" s="1"/>
  <c r="U77" i="11"/>
  <c r="U115" i="11" s="1"/>
  <c r="Z77" i="11"/>
  <c r="Z115" i="11" s="1"/>
  <c r="Q79" i="11"/>
  <c r="Q117" i="11" s="1"/>
  <c r="R79" i="11"/>
  <c r="R117" i="11" s="1"/>
  <c r="S79" i="11"/>
  <c r="S117" i="11" s="1"/>
  <c r="T79" i="11"/>
  <c r="T117" i="11" s="1"/>
  <c r="U79" i="11"/>
  <c r="U117" i="11" s="1"/>
  <c r="Z79" i="11"/>
  <c r="Z117" i="11" s="1"/>
  <c r="Q150" i="11"/>
  <c r="R150" i="11"/>
  <c r="S150" i="11"/>
  <c r="T150" i="11"/>
  <c r="U150" i="11"/>
  <c r="Z150" i="11"/>
  <c r="M306" i="11"/>
  <c r="M303" i="11"/>
  <c r="M287" i="11"/>
  <c r="L287" i="11"/>
  <c r="K287" i="11"/>
  <c r="I287" i="11"/>
  <c r="H287" i="11" s="1"/>
  <c r="L286" i="11"/>
  <c r="I286" i="11"/>
  <c r="M285" i="11"/>
  <c r="L285" i="11"/>
  <c r="K285" i="11"/>
  <c r="I285" i="11"/>
  <c r="H285" i="11" s="1"/>
  <c r="J255" i="11"/>
  <c r="H255" i="11" s="1"/>
  <c r="J254" i="11"/>
  <c r="H254" i="11" s="1"/>
  <c r="J253" i="11"/>
  <c r="H253" i="11" s="1"/>
  <c r="G253" i="11"/>
  <c r="G285" i="11" s="1"/>
  <c r="J252" i="11"/>
  <c r="H252" i="11" s="1"/>
  <c r="K251" i="11"/>
  <c r="J251" i="11" s="1"/>
  <c r="H251" i="11" s="1"/>
  <c r="J250" i="11"/>
  <c r="H250" i="11" s="1"/>
  <c r="J249" i="11"/>
  <c r="H249" i="11" s="1"/>
  <c r="O248" i="11"/>
  <c r="O286" i="11" s="1"/>
  <c r="M248" i="11"/>
  <c r="M286" i="11" s="1"/>
  <c r="K248" i="11"/>
  <c r="J248" i="11" s="1"/>
  <c r="H248" i="11" s="1"/>
  <c r="J247" i="11"/>
  <c r="H247" i="11" s="1"/>
  <c r="J245" i="11"/>
  <c r="H245" i="11" s="1"/>
  <c r="J244" i="11"/>
  <c r="H244" i="11" s="1"/>
  <c r="J243" i="11"/>
  <c r="H243" i="11" s="1"/>
  <c r="G243" i="11"/>
  <c r="J241" i="11"/>
  <c r="H241" i="11" s="1"/>
  <c r="K240" i="11"/>
  <c r="J240" i="11" s="1"/>
  <c r="H240" i="11" s="1"/>
  <c r="J239" i="11"/>
  <c r="H239" i="11" s="1"/>
  <c r="M231" i="11"/>
  <c r="L231" i="11"/>
  <c r="M230" i="11"/>
  <c r="L230" i="11"/>
  <c r="K230" i="11"/>
  <c r="K231" i="11" s="1"/>
  <c r="I230" i="11"/>
  <c r="M229" i="11"/>
  <c r="L229" i="11"/>
  <c r="K229" i="11"/>
  <c r="I229" i="11"/>
  <c r="J223" i="11"/>
  <c r="H223" i="11" s="1"/>
  <c r="J222" i="11"/>
  <c r="H222" i="11" s="1"/>
  <c r="J221" i="11"/>
  <c r="H221" i="11" s="1"/>
  <c r="J220" i="11"/>
  <c r="H220" i="11" s="1"/>
  <c r="J219" i="11"/>
  <c r="H219" i="11" s="1"/>
  <c r="J218" i="11"/>
  <c r="H218" i="11" s="1"/>
  <c r="J216" i="11"/>
  <c r="H216" i="11" s="1"/>
  <c r="J215" i="11"/>
  <c r="H215" i="11" s="1"/>
  <c r="J214" i="11"/>
  <c r="H214" i="11" s="1"/>
  <c r="J213" i="11"/>
  <c r="H213" i="11" s="1"/>
  <c r="J212" i="11"/>
  <c r="H212" i="11" s="1"/>
  <c r="J211" i="11"/>
  <c r="H211" i="11" s="1"/>
  <c r="K209" i="11"/>
  <c r="J209" i="11" s="1"/>
  <c r="I209" i="11"/>
  <c r="J208" i="11"/>
  <c r="H208" i="11" s="1"/>
  <c r="J207" i="11"/>
  <c r="H207" i="11" s="1"/>
  <c r="J206" i="11"/>
  <c r="I206" i="11"/>
  <c r="J205" i="11"/>
  <c r="H205" i="11" s="1"/>
  <c r="J204" i="11"/>
  <c r="H204" i="11" s="1"/>
  <c r="K203" i="11"/>
  <c r="J203" i="11" s="1"/>
  <c r="I203" i="11"/>
  <c r="I231" i="11" s="1"/>
  <c r="J202" i="11"/>
  <c r="H202" i="11" s="1"/>
  <c r="J201" i="11"/>
  <c r="H201" i="11" s="1"/>
  <c r="K200" i="11"/>
  <c r="J200" i="11" s="1"/>
  <c r="H200" i="11" s="1"/>
  <c r="J199" i="11"/>
  <c r="H199" i="11" s="1"/>
  <c r="J198" i="11"/>
  <c r="H198" i="11" s="1"/>
  <c r="J196" i="11"/>
  <c r="H196" i="11" s="1"/>
  <c r="J195" i="11"/>
  <c r="H195" i="11" s="1"/>
  <c r="J194" i="11"/>
  <c r="H194" i="11" s="1"/>
  <c r="D194" i="11"/>
  <c r="D185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J184" i="11"/>
  <c r="H184" i="11" s="1"/>
  <c r="J183" i="11"/>
  <c r="H183" i="11" s="1"/>
  <c r="J182" i="11"/>
  <c r="H182" i="11" s="1"/>
  <c r="L181" i="11"/>
  <c r="J181" i="11" s="1"/>
  <c r="H181" i="11" s="1"/>
  <c r="J180" i="11"/>
  <c r="H180" i="11" s="1"/>
  <c r="J179" i="11"/>
  <c r="H179" i="11" s="1"/>
  <c r="J178" i="11"/>
  <c r="H178" i="11" s="1"/>
  <c r="J177" i="11"/>
  <c r="H177" i="11" s="1"/>
  <c r="J176" i="11"/>
  <c r="H176" i="11" s="1"/>
  <c r="P150" i="11"/>
  <c r="O150" i="11"/>
  <c r="M150" i="11"/>
  <c r="L150" i="11"/>
  <c r="K150" i="1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J139" i="11"/>
  <c r="H139" i="11" s="1"/>
  <c r="J138" i="11"/>
  <c r="H138" i="11" s="1"/>
  <c r="L137" i="11"/>
  <c r="J137" i="11" s="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26" i="11"/>
  <c r="H126" i="11" s="1"/>
  <c r="J125" i="11"/>
  <c r="H125" i="11" s="1"/>
  <c r="J109" i="11"/>
  <c r="K108" i="11"/>
  <c r="K155" i="11" s="1"/>
  <c r="J107" i="11"/>
  <c r="J106" i="11"/>
  <c r="J105" i="11"/>
  <c r="J104" i="11"/>
  <c r="J103" i="11"/>
  <c r="J102" i="11"/>
  <c r="J101" i="11"/>
  <c r="J100" i="11"/>
  <c r="J99" i="11"/>
  <c r="J98" i="1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J90" i="11"/>
  <c r="H90" i="11" s="1"/>
  <c r="J89" i="11"/>
  <c r="H89" i="11" s="1"/>
  <c r="D89" i="11"/>
  <c r="J88" i="11"/>
  <c r="H88" i="11" s="1"/>
  <c r="J87" i="11"/>
  <c r="H87" i="11" s="1"/>
  <c r="J86" i="11"/>
  <c r="H86" i="11" s="1"/>
  <c r="J85" i="11"/>
  <c r="H85" i="11" s="1"/>
  <c r="J84" i="11"/>
  <c r="H84" i="11" s="1"/>
  <c r="J83" i="11"/>
  <c r="H83" i="11" s="1"/>
  <c r="L167" i="11"/>
  <c r="K167" i="11"/>
  <c r="J82" i="11"/>
  <c r="H82" i="11" s="1"/>
  <c r="J81" i="11"/>
  <c r="H81" i="11" s="1"/>
  <c r="J80" i="11"/>
  <c r="H80" i="11" s="1"/>
  <c r="P79" i="11"/>
  <c r="P117" i="11" s="1"/>
  <c r="M79" i="11"/>
  <c r="L79" i="11"/>
  <c r="K79" i="11"/>
  <c r="K117" i="11" s="1"/>
  <c r="H79" i="11"/>
  <c r="L78" i="11"/>
  <c r="L155" i="11" s="1"/>
  <c r="H78" i="11"/>
  <c r="P77" i="11"/>
  <c r="P115" i="11" s="1"/>
  <c r="M77" i="11"/>
  <c r="M154" i="11" s="1"/>
  <c r="L77" i="11"/>
  <c r="L154" i="11" s="1"/>
  <c r="K77" i="11"/>
  <c r="K154" i="11" s="1"/>
  <c r="H77" i="1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J47" i="11"/>
  <c r="H47" i="11" s="1"/>
  <c r="J46" i="11"/>
  <c r="H46" i="11" s="1"/>
  <c r="M167" i="1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H39" i="11" s="1"/>
  <c r="J38" i="11"/>
  <c r="H38" i="11" s="1"/>
  <c r="J37" i="11"/>
  <c r="I37" i="11"/>
  <c r="I31" i="11" s="1"/>
  <c r="J36" i="11"/>
  <c r="H36" i="11" s="1"/>
  <c r="J35" i="11"/>
  <c r="I35" i="11"/>
  <c r="J34" i="11"/>
  <c r="H34" i="11" s="1"/>
  <c r="M33" i="11"/>
  <c r="L33" i="11"/>
  <c r="K33" i="11"/>
  <c r="I33" i="11"/>
  <c r="H33" i="11" s="1"/>
  <c r="M32" i="11"/>
  <c r="L32" i="11"/>
  <c r="K32" i="11"/>
  <c r="I32" i="11"/>
  <c r="H32" i="11" s="1"/>
  <c r="M31" i="11"/>
  <c r="L31" i="11"/>
  <c r="K31" i="11"/>
  <c r="J30" i="11"/>
  <c r="H30" i="11" s="1"/>
  <c r="J29" i="11"/>
  <c r="H29" i="11" s="1"/>
  <c r="J28" i="11"/>
  <c r="H28" i="11" s="1"/>
  <c r="J27" i="11"/>
  <c r="H27" i="11" s="1"/>
  <c r="J26" i="11"/>
  <c r="H26" i="11" s="1"/>
  <c r="J25" i="11"/>
  <c r="H25" i="11" s="1"/>
  <c r="M24" i="11"/>
  <c r="L24" i="11"/>
  <c r="K24" i="11"/>
  <c r="I24" i="11"/>
  <c r="M23" i="11"/>
  <c r="L23" i="11"/>
  <c r="K23" i="11"/>
  <c r="I23" i="11"/>
  <c r="M22" i="11"/>
  <c r="L22" i="11"/>
  <c r="K22" i="11"/>
  <c r="I22" i="11"/>
  <c r="M20" i="11"/>
  <c r="M116" i="11" s="1"/>
  <c r="L20" i="11"/>
  <c r="O246" i="11"/>
  <c r="O228" i="11"/>
  <c r="N229" i="11"/>
  <c r="N230" i="11"/>
  <c r="N231" i="11"/>
  <c r="K168" i="11"/>
  <c r="J168" i="11" s="1"/>
  <c r="I167" i="11"/>
  <c r="H167" i="11" s="1"/>
  <c r="I168" i="11"/>
  <c r="H168" i="11" s="1"/>
  <c r="I169" i="11"/>
  <c r="H169" i="11" s="1"/>
  <c r="I155" i="11"/>
  <c r="H155" i="11" s="1"/>
  <c r="G247" i="11"/>
  <c r="M298" i="11"/>
  <c r="I154" i="11"/>
  <c r="H154" i="11" s="1"/>
  <c r="G294" i="11"/>
  <c r="Q295" i="11" l="1"/>
  <c r="J231" i="11"/>
  <c r="H231" i="11" s="1"/>
  <c r="J108" i="11"/>
  <c r="R295" i="11"/>
  <c r="R293" i="11" s="1"/>
  <c r="N286" i="11"/>
  <c r="R115" i="11"/>
  <c r="N115" i="11" s="1"/>
  <c r="R76" i="11"/>
  <c r="S293" i="11"/>
  <c r="G250" i="11"/>
  <c r="O166" i="11"/>
  <c r="H203" i="11"/>
  <c r="P114" i="11"/>
  <c r="U114" i="11"/>
  <c r="S114" i="11"/>
  <c r="Q114" i="11"/>
  <c r="N117" i="11"/>
  <c r="Z114" i="11"/>
  <c r="T114" i="11"/>
  <c r="R114" i="11"/>
  <c r="J20" i="11"/>
  <c r="L116" i="11"/>
  <c r="J116" i="11" s="1"/>
  <c r="L21" i="11"/>
  <c r="N154" i="11"/>
  <c r="P296" i="11"/>
  <c r="O295" i="11"/>
  <c r="S288" i="11"/>
  <c r="Q296" i="11"/>
  <c r="O324" i="11"/>
  <c r="P295" i="11"/>
  <c r="S152" i="11"/>
  <c r="U166" i="11"/>
  <c r="H35" i="11"/>
  <c r="J79" i="11"/>
  <c r="J167" i="11"/>
  <c r="J150" i="11"/>
  <c r="N150" i="11"/>
  <c r="H206" i="11"/>
  <c r="H209" i="11"/>
  <c r="J229" i="11"/>
  <c r="H229" i="11" s="1"/>
  <c r="J285" i="11"/>
  <c r="J287" i="11"/>
  <c r="K286" i="11"/>
  <c r="J286" i="11" s="1"/>
  <c r="H286" i="11" s="1"/>
  <c r="J77" i="11"/>
  <c r="M295" i="11"/>
  <c r="N248" i="11"/>
  <c r="N246" i="11" s="1"/>
  <c r="N242" i="11"/>
  <c r="Z284" i="11"/>
  <c r="K296" i="11"/>
  <c r="T311" i="11"/>
  <c r="R152" i="11"/>
  <c r="Q152" i="11"/>
  <c r="J169" i="11"/>
  <c r="U311" i="11"/>
  <c r="U312" i="11"/>
  <c r="U306" i="11" s="1"/>
  <c r="G239" i="11"/>
  <c r="J230" i="11"/>
  <c r="H230" i="11" s="1"/>
  <c r="P246" i="11"/>
  <c r="P76" i="11"/>
  <c r="J151" i="11"/>
  <c r="T312" i="11"/>
  <c r="T306" i="11" s="1"/>
  <c r="N155" i="11"/>
  <c r="N168" i="11"/>
  <c r="Q246" i="11"/>
  <c r="U284" i="11"/>
  <c r="P315" i="11"/>
  <c r="T284" i="11"/>
  <c r="Q315" i="11"/>
  <c r="O152" i="11"/>
  <c r="N256" i="11"/>
  <c r="N228" i="11"/>
  <c r="T166" i="11"/>
  <c r="Q166" i="11"/>
  <c r="G257" i="11"/>
  <c r="P152" i="11"/>
  <c r="I21" i="11"/>
  <c r="Z228" i="11"/>
  <c r="N153" i="11"/>
  <c r="M21" i="11"/>
  <c r="M117" i="11" s="1"/>
  <c r="Z166" i="11"/>
  <c r="Z317" i="11" s="1"/>
  <c r="Z306" i="11" s="1"/>
  <c r="K153" i="11"/>
  <c r="J155" i="11"/>
  <c r="J22" i="11"/>
  <c r="H22" i="11" s="1"/>
  <c r="M19" i="11"/>
  <c r="J23" i="11"/>
  <c r="H23" i="11" s="1"/>
  <c r="J24" i="11"/>
  <c r="H24" i="11" s="1"/>
  <c r="J31" i="11"/>
  <c r="J33" i="11"/>
  <c r="H37" i="11"/>
  <c r="J154" i="11"/>
  <c r="J78" i="11"/>
  <c r="K19" i="11"/>
  <c r="S166" i="11"/>
  <c r="L19" i="11"/>
  <c r="Z76" i="11"/>
  <c r="U152" i="11"/>
  <c r="N151" i="11"/>
  <c r="N124" i="11"/>
  <c r="N238" i="11"/>
  <c r="I20" i="11"/>
  <c r="I116" i="11" s="1"/>
  <c r="H116" i="11" s="1"/>
  <c r="N169" i="11"/>
  <c r="R166" i="11"/>
  <c r="P166" i="11"/>
  <c r="N162" i="11"/>
  <c r="J32" i="11"/>
  <c r="U76" i="11"/>
  <c r="Z152" i="11"/>
  <c r="T152" i="11"/>
  <c r="I19" i="11"/>
  <c r="H31" i="11"/>
  <c r="O284" i="11"/>
  <c r="Q76" i="11"/>
  <c r="S76" i="11"/>
  <c r="N167" i="11"/>
  <c r="T76" i="11"/>
  <c r="Z332" i="11" l="1"/>
  <c r="Z311" i="11" s="1"/>
  <c r="N295" i="11"/>
  <c r="N324" i="11"/>
  <c r="K295" i="11"/>
  <c r="N114" i="11"/>
  <c r="P293" i="11"/>
  <c r="J21" i="11"/>
  <c r="L117" i="11"/>
  <c r="J117" i="11" s="1"/>
  <c r="H21" i="11"/>
  <c r="I117" i="11"/>
  <c r="H117" i="11" s="1"/>
  <c r="N296" i="11"/>
  <c r="Q293" i="11"/>
  <c r="N152" i="11"/>
  <c r="M153" i="11"/>
  <c r="N166" i="11"/>
  <c r="K294" i="11"/>
  <c r="M296" i="11"/>
  <c r="L294" i="11"/>
  <c r="L295" i="11"/>
  <c r="M294" i="11"/>
  <c r="J19" i="11"/>
  <c r="H20" i="11"/>
  <c r="O293" i="11"/>
  <c r="H19" i="11"/>
  <c r="I150" i="11" l="1"/>
  <c r="H150" i="11" s="1"/>
  <c r="L296" i="11"/>
  <c r="J296" i="11" s="1"/>
  <c r="J295" i="11"/>
  <c r="I296" i="11"/>
  <c r="H296" i="11" s="1"/>
  <c r="I153" i="11"/>
  <c r="H153" i="11" s="1"/>
  <c r="L153" i="11"/>
  <c r="J153" i="11" s="1"/>
  <c r="J294" i="11"/>
  <c r="I151" i="11"/>
  <c r="H151" i="11" s="1"/>
  <c r="I295" i="11"/>
  <c r="H295" i="11" s="1"/>
  <c r="I294" i="11"/>
  <c r="H294" i="11" s="1"/>
  <c r="N277" i="11"/>
  <c r="N276" i="11" s="1"/>
  <c r="T269" i="11"/>
  <c r="U269" i="11"/>
  <c r="Z269" i="11"/>
  <c r="Z268" i="11" s="1"/>
  <c r="T268" i="11" l="1"/>
  <c r="N269" i="11"/>
  <c r="N268" i="11" s="1"/>
  <c r="T285" i="11"/>
  <c r="N285" i="11" s="1"/>
  <c r="N284" i="11" s="1"/>
  <c r="P314" i="11"/>
  <c r="P312" i="11" s="1"/>
  <c r="U268" i="11"/>
  <c r="S268" i="11"/>
  <c r="N293" i="11" l="1"/>
</calcChain>
</file>

<file path=xl/sharedStrings.xml><?xml version="1.0" encoding="utf-8"?>
<sst xmlns="http://schemas.openxmlformats.org/spreadsheetml/2006/main" count="570" uniqueCount="186">
  <si>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</si>
  <si>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</si>
  <si>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</si>
  <si>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</si>
  <si>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</si>
  <si>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</si>
  <si>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</si>
  <si>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</si>
  <si>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</si>
  <si>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</si>
  <si>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</si>
  <si>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</si>
  <si>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</si>
  <si>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</si>
  <si>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</si>
  <si>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</si>
  <si>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</si>
  <si>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</si>
  <si>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</si>
  <si>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</si>
  <si>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</si>
  <si>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</si>
  <si>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</si>
  <si>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</si>
  <si>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2014 год</t>
  </si>
  <si>
    <t>Цель 1 Повышение качества и надежности предоставления жилищно-коммунальных услуг</t>
  </si>
  <si>
    <t>Подпрограмма 1. Создание условий для обеспечения качественными коммунальными услугами</t>
  </si>
  <si>
    <t>Задача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</si>
  <si>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</si>
  <si>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</si>
  <si>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</si>
  <si>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</si>
  <si>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</si>
  <si>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</si>
  <si>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</si>
  <si>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</si>
  <si>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</si>
  <si>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</si>
  <si>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</si>
  <si>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</si>
  <si>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</si>
  <si>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</si>
  <si>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</si>
  <si>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</si>
  <si>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</si>
  <si>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</si>
  <si>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</si>
  <si>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</si>
  <si>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</si>
  <si>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</si>
  <si>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</si>
  <si>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</si>
  <si>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</si>
  <si>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</si>
  <si>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</si>
  <si>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</si>
  <si>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</si>
  <si>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</si>
  <si>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</si>
  <si>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</si>
  <si>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</si>
  <si>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</si>
  <si>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</si>
  <si>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</si>
  <si>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</si>
  <si>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</si>
  <si>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</si>
  <si>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</si>
  <si>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</si>
  <si>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</si>
  <si>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</si>
  <si>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</si>
  <si>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</si>
  <si>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</si>
  <si>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</si>
  <si>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</si>
  <si>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</si>
  <si>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</si>
  <si>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</si>
  <si>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</si>
  <si>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</si>
  <si>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</si>
  <si>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</si>
  <si>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</si>
  <si>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</si>
  <si>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</si>
  <si>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</si>
  <si>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</si>
  <si>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</si>
  <si>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</si>
  <si>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</si>
  <si>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</si>
  <si>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</si>
  <si>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</si>
  <si>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</si>
  <si>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</si>
  <si>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</si>
  <si>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</si>
  <si>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</si>
  <si>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</si>
  <si>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</si>
  <si>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</si>
  <si>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</si>
  <si>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</si>
  <si>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</si>
  <si>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</si>
  <si>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</si>
  <si>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</si>
  <si>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</si>
  <si>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</si>
  <si>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</si>
  <si>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</si>
  <si>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</si>
  <si>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</si>
  <si>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</si>
  <si>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</si>
  <si>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</si>
  <si>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</si>
  <si>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</si>
  <si>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</si>
  <si>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</si>
  <si>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</si>
  <si>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</si>
  <si>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</si>
  <si>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</si>
  <si>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</si>
  <si>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</si>
  <si>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</si>
  <si>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</si>
  <si>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</si>
  <si>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</si>
  <si>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</si>
  <si>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</si>
  <si>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</si>
  <si>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</si>
  <si>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</si>
  <si>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</si>
  <si>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</si>
  <si>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>ИТОГО по подпрограмме 2</t>
  </si>
  <si>
    <t>Подпрограмма 4.  Повышение энергоэффективности в отраслях экономики</t>
  </si>
  <si>
    <t>Подпрограмма 5. Содержание объектов внешнего благоустройства  города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</si>
  <si>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</si>
  <si>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окружной бюджет</t>
  </si>
  <si>
    <t>прочие источники</t>
  </si>
  <si>
    <t>ИТОГО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</si>
  <si>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</si>
  <si>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</si>
  <si>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</si>
  <si>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</si>
  <si>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</si>
  <si>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</si>
  <si>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(Управление ЖКХ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</si>
  <si>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</si>
  <si>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1 (Управление капитального строительства)</t>
  </si>
  <si>
    <t>Соисполнитель 3 (Предприятия коммунального комплекса, подрядные организации.)</t>
  </si>
  <si>
    <t>к постановлению администрации города Покачи</t>
  </si>
  <si>
    <t>Капитальный ремонт объектов теплоснабжения, водоснабжения и водоотведения (1)</t>
  </si>
  <si>
    <t>Предоставление субсидии в целях возмещения недополученных доходов (возмещения затрат) в связи с оказанием услуг по водоснабжению (2)</t>
  </si>
  <si>
    <t>Техническое перевооружение опасного производственного объекта (3)</t>
  </si>
  <si>
    <t>Энергосбережение и повышение энергетической эффективности (5-38)</t>
  </si>
  <si>
    <t xml:space="preserve">Потребление электроэнергии наружного освещение с учетом вновь вводимых объектов    (39)                                                                                                                                             </t>
  </si>
  <si>
    <t xml:space="preserve">Техническое обслуживание электрооборудования наружного освещения с учетом вновь вводимых объектов    (39)                                                                                                           </t>
  </si>
  <si>
    <t xml:space="preserve">Вывоз и утилизация ртутьсодержащих отходов  (39)                                                                                                                                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</si>
  <si>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  (40)
</t>
  </si>
  <si>
    <t>Содержание, обслуживание городского кладбища (41)</t>
  </si>
  <si>
    <t>Благоустройство  территорий и объектов города Покачи (42)</t>
  </si>
  <si>
    <t>5.8</t>
  </si>
  <si>
    <t>5.9</t>
  </si>
  <si>
    <t>Распределение финансовых ресурсов муниципальной программы</t>
  </si>
  <si>
    <t>Ремонт кабельных лотков, светильников освещения внутриквартальных проездов по ул.Комсомолская, 6  (39)</t>
  </si>
  <si>
    <t>Установка светильников по ул. Югорская  (39)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</si>
  <si>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(4)</t>
  </si>
  <si>
    <t>Обустройство мест(площадок) накопления ТКО (43)</t>
  </si>
  <si>
    <t>Таблица 2</t>
  </si>
  <si>
    <t>Предоставление субсидий на реализацию полномочий в сфере жилищно-коммунального комплекса (1,2,44)</t>
  </si>
  <si>
    <t>ИТОГО по подпрограмме 1</t>
  </si>
  <si>
    <t>2026 год</t>
  </si>
  <si>
    <t>2027 год</t>
  </si>
  <si>
    <t>2028 год</t>
  </si>
  <si>
    <t>2029 год</t>
  </si>
  <si>
    <t>2030 год</t>
  </si>
  <si>
    <t xml:space="preserve">Приложение </t>
  </si>
  <si>
    <t>5.10</t>
  </si>
  <si>
    <t>Содержание объектов: сквер по ул.Таежная, памятник "Защитникам Отечества"</t>
  </si>
  <si>
    <t>Финансовые затраты на реализацию (руб.)</t>
  </si>
  <si>
    <t>от 29.04.2021 №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</si>
</sst>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/>
    <xf numFmtId="0" fontId="4" fillId="0" borderId="11" xfId="0" applyFont="1" applyBorder="1"/>
    <xf numFmtId="0" fontId="5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1" xfId="1" applyFont="1" applyBorder="1" applyAlignment="1">
      <alignment vertical="top" wrapText="1"/>
    </xf>
    <xf numFmtId="4" fontId="4" fillId="0" borderId="11" xfId="0" applyNumberFormat="1" applyFont="1" applyBorder="1"/>
    <xf numFmtId="0" fontId="11" fillId="0" borderId="11" xfId="1" applyFont="1" applyFill="1" applyBorder="1" applyAlignment="1">
      <alignment horizontal="left" vertical="center"/>
    </xf>
    <xf numFmtId="164" fontId="4" fillId="0" borderId="11" xfId="0" applyNumberFormat="1" applyFont="1" applyFill="1" applyBorder="1"/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4" fontId="4" fillId="0" borderId="0" xfId="0" applyNumberFormat="1" applyFont="1" applyFill="1"/>
    <xf numFmtId="0" fontId="4" fillId="0" borderId="0" xfId="0" applyFont="1" applyFill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/>
    <xf numFmtId="4" fontId="4" fillId="0" borderId="11" xfId="0" applyNumberFormat="1" applyFont="1" applyFill="1" applyBorder="1"/>
    <xf numFmtId="0" fontId="4" fillId="0" borderId="11" xfId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2" fontId="1" fillId="0" borderId="0" xfId="0" applyNumberFormat="1" applyFont="1"/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4" fontId="1" fillId="0" borderId="0" xfId="0" applyNumberFormat="1" applyFont="1" applyFill="1"/>
    <xf numFmtId="4" fontId="17" fillId="0" borderId="0" xfId="0" applyNumberFormat="1" applyFont="1" applyFill="1"/>
    <xf numFmtId="4" fontId="17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11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" fontId="15" fillId="0" borderId="0" xfId="0" applyNumberFormat="1" applyFont="1" applyBorder="1"/>
    <xf numFmtId="4" fontId="16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" fontId="15" fillId="0" borderId="0" xfId="0" applyNumberFormat="1" applyFont="1" applyFill="1" applyBorder="1"/>
    <xf numFmtId="0" fontId="11" fillId="0" borderId="4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H361"/>
  <sheetViews>
    <sheetView tabSelected="1" view="pageBreakPreview" topLeftCell="A2" zoomScale="98" zoomScaleNormal="85" zoomScaleSheetLayoutView="98" workbookViewId="0">
      <selection activeCell="X11" sqref="X11"/>
    </sheetView>
  </sheetViews>
  <sheetFormatPr defaultColWidth="9.140625" defaultRowHeight="15" x14ac:dyDescent="0.25"/>
  <cols>
    <col min="1" max="1" width="4.5703125" style="1" customWidth="1"/>
    <col min="2" max="2" width="32.140625" style="1" customWidth="1"/>
    <col min="3" max="4" width="0" style="1" hidden="1" customWidth="1"/>
    <col min="5" max="5" width="12.85546875" style="1" customWidth="1"/>
    <col min="6" max="6" width="14.5703125" style="1" customWidth="1"/>
    <col min="7" max="7" width="15" style="1" hidden="1" customWidth="1"/>
    <col min="8" max="8" width="0" style="1" hidden="1" customWidth="1"/>
    <col min="9" max="9" width="13.140625" style="1" hidden="1" customWidth="1"/>
    <col min="10" max="10" width="12.85546875" style="1" hidden="1" customWidth="1"/>
    <col min="11" max="11" width="21" style="1" hidden="1" customWidth="1"/>
    <col min="12" max="12" width="22.85546875" style="1" hidden="1" customWidth="1"/>
    <col min="13" max="13" width="2.85546875" style="1" hidden="1" customWidth="1"/>
    <col min="14" max="14" width="15.7109375" style="1" customWidth="1"/>
    <col min="15" max="15" width="13" style="2" customWidth="1"/>
    <col min="16" max="16" width="13.140625" style="2" customWidth="1"/>
    <col min="17" max="17" width="13" style="2" customWidth="1"/>
    <col min="18" max="18" width="13.140625" style="1" customWidth="1"/>
    <col min="19" max="19" width="15.140625" style="1" customWidth="1"/>
    <col min="20" max="20" width="9.28515625" style="1" customWidth="1"/>
    <col min="21" max="25" width="8.5703125" style="1" customWidth="1"/>
    <col min="26" max="26" width="9" style="1" customWidth="1"/>
    <col min="27" max="27" width="14.140625" style="4" bestFit="1" customWidth="1"/>
    <col min="28" max="28" width="13" style="4" bestFit="1" customWidth="1"/>
    <col min="29" max="29" width="12.7109375" style="4" bestFit="1" customWidth="1"/>
    <col min="30" max="30" width="13" style="1" bestFit="1" customWidth="1"/>
    <col min="31" max="32" width="12.7109375" style="1" bestFit="1" customWidth="1"/>
    <col min="33" max="33" width="12" style="1" bestFit="1" customWidth="1"/>
    <col min="34" max="34" width="10.85546875" style="1" bestFit="1" customWidth="1"/>
    <col min="35" max="35" width="12.7109375" style="1" bestFit="1" customWidth="1"/>
    <col min="36" max="16384" width="9.140625" style="1"/>
  </cols>
  <sheetData>
    <row r="1" spans="1:29" ht="13.9" hidden="1" x14ac:dyDescent="0.25"/>
    <row r="3" spans="1:2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8"/>
      <c r="O3" s="118"/>
      <c r="P3" s="118"/>
      <c r="Q3" s="118"/>
      <c r="R3" s="118"/>
      <c r="S3" s="119"/>
      <c r="T3" s="119"/>
      <c r="U3" s="173" t="s">
        <v>181</v>
      </c>
      <c r="V3" s="173"/>
      <c r="W3" s="173"/>
      <c r="X3" s="173"/>
      <c r="Y3" s="173"/>
      <c r="Z3" s="173"/>
    </row>
    <row r="4" spans="1:29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8"/>
      <c r="O4" s="118"/>
      <c r="P4" s="118"/>
      <c r="Q4" s="174" t="s">
        <v>155</v>
      </c>
      <c r="R4" s="174"/>
      <c r="S4" s="174"/>
      <c r="T4" s="174"/>
      <c r="U4" s="174"/>
      <c r="V4" s="174"/>
      <c r="W4" s="174"/>
      <c r="X4" s="174"/>
      <c r="Y4" s="174"/>
      <c r="Z4" s="174"/>
    </row>
    <row r="5" spans="1:29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8"/>
      <c r="O5" s="118"/>
      <c r="P5" s="118"/>
      <c r="Q5" s="174" t="s">
        <v>185</v>
      </c>
      <c r="R5" s="174"/>
      <c r="S5" s="174"/>
      <c r="T5" s="174"/>
      <c r="U5" s="174"/>
      <c r="V5" s="174"/>
      <c r="W5" s="174"/>
      <c r="X5" s="174"/>
      <c r="Y5" s="174"/>
      <c r="Z5" s="174"/>
    </row>
    <row r="6" spans="1:29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8"/>
      <c r="O6" s="118"/>
      <c r="P6" s="118"/>
      <c r="Q6" s="174" t="s">
        <v>173</v>
      </c>
      <c r="R6" s="174"/>
      <c r="S6" s="174"/>
      <c r="T6" s="174"/>
      <c r="U6" s="174"/>
      <c r="V6" s="174"/>
      <c r="W6" s="174"/>
      <c r="X6" s="174"/>
      <c r="Y6" s="174"/>
      <c r="Z6" s="174"/>
    </row>
    <row r="7" spans="1:29" ht="13.9" hidden="1" customHeight="1" x14ac:dyDescent="0.25">
      <c r="A7" s="6"/>
      <c r="B7" s="6"/>
      <c r="C7" s="6"/>
      <c r="D7" s="6"/>
      <c r="E7" s="34"/>
      <c r="F7" s="6"/>
      <c r="G7" s="6"/>
      <c r="H7" s="6"/>
      <c r="I7" s="35"/>
      <c r="J7" s="35"/>
      <c r="K7" s="35"/>
      <c r="L7" s="7"/>
      <c r="M7" s="7"/>
      <c r="N7" s="7"/>
      <c r="O7" s="7"/>
      <c r="P7" s="7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9" ht="0.75" hidden="1" customHeight="1" x14ac:dyDescent="0.25">
      <c r="A8" s="6"/>
      <c r="B8" s="6"/>
      <c r="C8" s="6"/>
      <c r="D8" s="6"/>
      <c r="E8" s="34"/>
      <c r="F8" s="6"/>
      <c r="G8" s="6"/>
      <c r="H8" s="6"/>
      <c r="I8" s="35"/>
      <c r="J8" s="35"/>
      <c r="K8" s="35"/>
      <c r="L8" s="7"/>
      <c r="M8" s="7"/>
      <c r="N8" s="7"/>
      <c r="O8" s="7"/>
      <c r="P8" s="7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9" ht="15" customHeight="1" x14ac:dyDescent="0.25">
      <c r="A9" s="175" t="s">
        <v>168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9" ht="15.75" hidden="1" customHeigh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9" ht="15" customHeight="1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9" ht="15.75" customHeight="1" x14ac:dyDescent="0.25">
      <c r="A12" s="167" t="s">
        <v>20</v>
      </c>
      <c r="B12" s="167" t="s">
        <v>21</v>
      </c>
      <c r="C12" s="85" t="s">
        <v>22</v>
      </c>
      <c r="D12" s="85" t="s">
        <v>23</v>
      </c>
      <c r="E12" s="167" t="s">
        <v>7</v>
      </c>
      <c r="F12" s="169" t="s">
        <v>0</v>
      </c>
      <c r="G12" s="124"/>
      <c r="H12" s="124"/>
      <c r="I12" s="124"/>
      <c r="J12" s="124"/>
      <c r="K12" s="124"/>
      <c r="L12" s="124"/>
      <c r="M12" s="124"/>
      <c r="N12" s="171" t="s">
        <v>184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38"/>
      <c r="AB12" s="138"/>
      <c r="AC12" s="138"/>
    </row>
    <row r="13" spans="1:29" ht="26.25" customHeight="1" x14ac:dyDescent="0.25">
      <c r="A13" s="168"/>
      <c r="B13" s="168"/>
      <c r="C13" s="85"/>
      <c r="D13" s="85"/>
      <c r="E13" s="168"/>
      <c r="F13" s="170"/>
      <c r="G13" s="85"/>
      <c r="H13" s="85" t="s">
        <v>1</v>
      </c>
      <c r="I13" s="85" t="s">
        <v>24</v>
      </c>
      <c r="J13" s="105"/>
      <c r="K13" s="85" t="s">
        <v>13</v>
      </c>
      <c r="L13" s="85" t="s">
        <v>14</v>
      </c>
      <c r="M13" s="85" t="s">
        <v>15</v>
      </c>
      <c r="N13" s="85" t="s">
        <v>1</v>
      </c>
      <c r="O13" s="85" t="s">
        <v>16</v>
      </c>
      <c r="P13" s="85" t="s">
        <v>17</v>
      </c>
      <c r="Q13" s="85" t="s">
        <v>130</v>
      </c>
      <c r="R13" s="85" t="s">
        <v>131</v>
      </c>
      <c r="S13" s="85" t="s">
        <v>132</v>
      </c>
      <c r="T13" s="85" t="s">
        <v>133</v>
      </c>
      <c r="U13" s="85" t="s">
        <v>134</v>
      </c>
      <c r="V13" s="85" t="s">
        <v>176</v>
      </c>
      <c r="W13" s="85" t="s">
        <v>177</v>
      </c>
      <c r="X13" s="85" t="s">
        <v>178</v>
      </c>
      <c r="Y13" s="85" t="s">
        <v>179</v>
      </c>
      <c r="Z13" s="85" t="s">
        <v>180</v>
      </c>
      <c r="AA13" s="138"/>
      <c r="AB13" s="138"/>
      <c r="AC13" s="138"/>
    </row>
    <row r="14" spans="1:29" ht="13.9" customHeight="1" x14ac:dyDescent="0.25">
      <c r="A14" s="36">
        <v>1</v>
      </c>
      <c r="B14" s="36">
        <v>2</v>
      </c>
      <c r="C14" s="36">
        <v>3</v>
      </c>
      <c r="D14" s="36">
        <v>4</v>
      </c>
      <c r="E14" s="36">
        <v>3</v>
      </c>
      <c r="F14" s="36">
        <v>4.4000000000000004</v>
      </c>
      <c r="G14" s="36">
        <v>5</v>
      </c>
      <c r="H14" s="36">
        <v>5.6</v>
      </c>
      <c r="I14" s="36">
        <v>6.2</v>
      </c>
      <c r="J14" s="36">
        <v>6.8</v>
      </c>
      <c r="K14" s="36">
        <v>7.4</v>
      </c>
      <c r="L14" s="36">
        <v>8</v>
      </c>
      <c r="M14" s="36">
        <v>8.6</v>
      </c>
      <c r="N14" s="36">
        <v>5</v>
      </c>
      <c r="O14" s="36">
        <v>6</v>
      </c>
      <c r="P14" s="36">
        <v>7</v>
      </c>
      <c r="Q14" s="36">
        <v>8</v>
      </c>
      <c r="R14" s="36">
        <v>9</v>
      </c>
      <c r="S14" s="36">
        <v>10</v>
      </c>
      <c r="T14" s="36">
        <v>11</v>
      </c>
      <c r="U14" s="36">
        <v>12</v>
      </c>
      <c r="V14" s="36">
        <v>13</v>
      </c>
      <c r="W14" s="36">
        <v>14</v>
      </c>
      <c r="X14" s="36">
        <v>15</v>
      </c>
      <c r="Y14" s="36">
        <v>16</v>
      </c>
      <c r="Z14" s="125">
        <v>17</v>
      </c>
    </row>
    <row r="15" spans="1:29" ht="15.75" hidden="1" customHeight="1" x14ac:dyDescent="0.25">
      <c r="A15" s="103" t="s">
        <v>25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8"/>
      <c r="R15" s="8"/>
      <c r="S15" s="8"/>
      <c r="T15" s="8"/>
      <c r="U15" s="8"/>
      <c r="V15" s="8"/>
      <c r="W15" s="8"/>
      <c r="X15" s="8"/>
      <c r="Y15" s="8"/>
      <c r="Z15" s="126"/>
    </row>
    <row r="16" spans="1:29" ht="15" customHeight="1" x14ac:dyDescent="0.25">
      <c r="A16" s="179" t="s">
        <v>26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</row>
    <row r="17" spans="1:27" ht="13.9" hidden="1" customHeight="1" x14ac:dyDescent="0.25">
      <c r="A17" s="102" t="s">
        <v>27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8"/>
      <c r="R17" s="8"/>
      <c r="S17" s="8"/>
      <c r="T17" s="8"/>
      <c r="U17" s="8"/>
      <c r="V17" s="8"/>
      <c r="W17" s="8"/>
      <c r="X17" s="8"/>
      <c r="Y17" s="8"/>
      <c r="Z17" s="126"/>
    </row>
    <row r="18" spans="1:27" ht="19.5" customHeight="1" x14ac:dyDescent="0.25">
      <c r="A18" s="155" t="s">
        <v>4</v>
      </c>
      <c r="B18" s="176" t="s">
        <v>156</v>
      </c>
      <c r="C18" s="37"/>
      <c r="D18" s="37"/>
      <c r="E18" s="149" t="s">
        <v>28</v>
      </c>
      <c r="F18" s="38" t="s">
        <v>1</v>
      </c>
      <c r="G18" s="37"/>
      <c r="H18" s="37"/>
      <c r="I18" s="37"/>
      <c r="J18" s="37"/>
      <c r="K18" s="37"/>
      <c r="L18" s="37"/>
      <c r="M18" s="37"/>
      <c r="N18" s="39">
        <f>SUM(N19:N21)</f>
        <v>0</v>
      </c>
      <c r="O18" s="39">
        <f t="shared" ref="O18:Z18" si="0">SUM(O19:O21)</f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  <c r="S18" s="39">
        <f t="shared" si="0"/>
        <v>0</v>
      </c>
      <c r="T18" s="39">
        <f t="shared" si="0"/>
        <v>0</v>
      </c>
      <c r="U18" s="39">
        <f t="shared" si="0"/>
        <v>0</v>
      </c>
      <c r="V18" s="39">
        <f t="shared" si="0"/>
        <v>0</v>
      </c>
      <c r="W18" s="39">
        <f t="shared" si="0"/>
        <v>0</v>
      </c>
      <c r="X18" s="39">
        <f t="shared" si="0"/>
        <v>0</v>
      </c>
      <c r="Y18" s="39">
        <f t="shared" si="0"/>
        <v>0</v>
      </c>
      <c r="Z18" s="127">
        <f t="shared" si="0"/>
        <v>0</v>
      </c>
    </row>
    <row r="19" spans="1:27" ht="15.75" customHeight="1" x14ac:dyDescent="0.25">
      <c r="A19" s="156"/>
      <c r="B19" s="177"/>
      <c r="C19" s="87"/>
      <c r="D19" s="87"/>
      <c r="E19" s="150"/>
      <c r="F19" s="10" t="s">
        <v>29</v>
      </c>
      <c r="G19" s="84">
        <v>388906425.69999999</v>
      </c>
      <c r="H19" s="11" t="e">
        <f t="shared" ref="H19:H45" si="1">SUM(I19:O19)</f>
        <v>#REF!</v>
      </c>
      <c r="I19" s="12" t="e">
        <f>I22+I31+I40+I43+I43</f>
        <v>#REF!</v>
      </c>
      <c r="J19" s="12" t="e">
        <f>#REF!+K19+L19+#REF!+#REF!+#REF!</f>
        <v>#REF!</v>
      </c>
      <c r="K19" s="92">
        <f t="shared" ref="K19:M21" si="2">K22+K31+K40+K43</f>
        <v>0</v>
      </c>
      <c r="L19" s="92">
        <f t="shared" si="2"/>
        <v>0</v>
      </c>
      <c r="M19" s="92">
        <f t="shared" si="2"/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128">
        <v>0</v>
      </c>
    </row>
    <row r="20" spans="1:27" ht="15.75" customHeight="1" x14ac:dyDescent="0.25">
      <c r="A20" s="156"/>
      <c r="B20" s="177"/>
      <c r="C20" s="87"/>
      <c r="D20" s="87"/>
      <c r="E20" s="150"/>
      <c r="F20" s="13" t="s">
        <v>30</v>
      </c>
      <c r="G20" s="84"/>
      <c r="H20" s="11" t="e">
        <f t="shared" si="1"/>
        <v>#REF!</v>
      </c>
      <c r="I20" s="12" t="e">
        <f>I23+I32+I41+I44+I44</f>
        <v>#REF!</v>
      </c>
      <c r="J20" s="12" t="e">
        <f>#REF!+K20+L20+#REF!+#REF!+#REF!</f>
        <v>#REF!</v>
      </c>
      <c r="K20" s="92">
        <v>0</v>
      </c>
      <c r="L20" s="92">
        <f>609553.4+672985.86</f>
        <v>1282539.26</v>
      </c>
      <c r="M20" s="92">
        <f>810101.9+29066.16</f>
        <v>839168.06</v>
      </c>
      <c r="N20" s="92">
        <f>O20+P20+Q20+R20+S20+T20+U20+Z20</f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128">
        <v>0</v>
      </c>
      <c r="AA20" s="31"/>
    </row>
    <row r="21" spans="1:27" ht="25.5" x14ac:dyDescent="0.25">
      <c r="A21" s="157"/>
      <c r="B21" s="178"/>
      <c r="C21" s="87"/>
      <c r="D21" s="87"/>
      <c r="E21" s="151"/>
      <c r="F21" s="13" t="s">
        <v>31</v>
      </c>
      <c r="G21" s="84"/>
      <c r="H21" s="11" t="e">
        <f t="shared" si="1"/>
        <v>#REF!</v>
      </c>
      <c r="I21" s="12" t="e">
        <f>I24+I33+I42+I45</f>
        <v>#REF!</v>
      </c>
      <c r="J21" s="12" t="e">
        <f>#REF!+K21+L21+#REF!+#REF!+#REF!</f>
        <v>#REF!</v>
      </c>
      <c r="K21" s="92">
        <v>0</v>
      </c>
      <c r="L21" s="92">
        <f t="shared" si="2"/>
        <v>0</v>
      </c>
      <c r="M21" s="92">
        <f t="shared" si="2"/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128">
        <v>0</v>
      </c>
      <c r="AA21" s="139"/>
    </row>
    <row r="22" spans="1:27" ht="15.75" hidden="1" customHeight="1" x14ac:dyDescent="0.25">
      <c r="A22" s="86" t="s">
        <v>4</v>
      </c>
      <c r="B22" s="85" t="s">
        <v>32</v>
      </c>
      <c r="C22" s="87"/>
      <c r="D22" s="87"/>
      <c r="E22" s="100"/>
      <c r="F22" s="10" t="s">
        <v>29</v>
      </c>
      <c r="G22" s="84">
        <v>224689500</v>
      </c>
      <c r="H22" s="84" t="e">
        <f t="shared" si="1"/>
        <v>#REF!</v>
      </c>
      <c r="I22" s="11">
        <f>I25+I28</f>
        <v>0</v>
      </c>
      <c r="J22" s="12" t="e">
        <f>#REF!+K22+L22+#REF!+#REF!+#REF!</f>
        <v>#REF!</v>
      </c>
      <c r="K22" s="84">
        <f t="shared" ref="K22:M24" si="3">K25+K28</f>
        <v>0</v>
      </c>
      <c r="L22" s="84">
        <f t="shared" si="3"/>
        <v>0</v>
      </c>
      <c r="M22" s="84">
        <f t="shared" si="3"/>
        <v>0</v>
      </c>
      <c r="N22" s="92">
        <v>0</v>
      </c>
      <c r="O22" s="92">
        <v>0</v>
      </c>
      <c r="P22" s="92">
        <v>0</v>
      </c>
      <c r="Q22" s="84"/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128">
        <v>0</v>
      </c>
    </row>
    <row r="23" spans="1:27" ht="15" hidden="1" customHeight="1" x14ac:dyDescent="0.25">
      <c r="A23" s="86"/>
      <c r="B23" s="85"/>
      <c r="C23" s="87"/>
      <c r="D23" s="87"/>
      <c r="E23" s="100"/>
      <c r="F23" s="13" t="s">
        <v>30</v>
      </c>
      <c r="G23" s="84"/>
      <c r="H23" s="84" t="e">
        <f t="shared" si="1"/>
        <v>#REF!</v>
      </c>
      <c r="I23" s="11">
        <f>I26+I29</f>
        <v>600000</v>
      </c>
      <c r="J23" s="12" t="e">
        <f>#REF!+K23+L23+#REF!+#REF!+#REF!</f>
        <v>#REF!</v>
      </c>
      <c r="K23" s="84">
        <f t="shared" si="3"/>
        <v>0</v>
      </c>
      <c r="L23" s="84">
        <f t="shared" si="3"/>
        <v>0</v>
      </c>
      <c r="M23" s="84">
        <f t="shared" si="3"/>
        <v>270771370</v>
      </c>
      <c r="N23" s="92">
        <v>0</v>
      </c>
      <c r="O23" s="92">
        <v>0</v>
      </c>
      <c r="P23" s="92">
        <v>0</v>
      </c>
      <c r="Q23" s="84"/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128">
        <v>0</v>
      </c>
    </row>
    <row r="24" spans="1:27" ht="26.45" hidden="1" customHeight="1" x14ac:dyDescent="0.25">
      <c r="A24" s="86"/>
      <c r="B24" s="85"/>
      <c r="C24" s="87"/>
      <c r="D24" s="87"/>
      <c r="E24" s="100"/>
      <c r="F24" s="13" t="s">
        <v>31</v>
      </c>
      <c r="G24" s="84"/>
      <c r="H24" s="84" t="e">
        <f t="shared" si="1"/>
        <v>#REF!</v>
      </c>
      <c r="I24" s="11">
        <f>I27+I30</f>
        <v>0</v>
      </c>
      <c r="J24" s="12" t="e">
        <f>#REF!+K24+L24+#REF!+#REF!+#REF!</f>
        <v>#REF!</v>
      </c>
      <c r="K24" s="84">
        <f t="shared" si="3"/>
        <v>0</v>
      </c>
      <c r="L24" s="84">
        <f t="shared" si="3"/>
        <v>0</v>
      </c>
      <c r="M24" s="84">
        <f t="shared" si="3"/>
        <v>0</v>
      </c>
      <c r="N24" s="92">
        <v>0</v>
      </c>
      <c r="O24" s="92">
        <v>0</v>
      </c>
      <c r="P24" s="92">
        <v>0</v>
      </c>
      <c r="Q24" s="84"/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128">
        <v>0</v>
      </c>
    </row>
    <row r="25" spans="1:27" ht="0.75" hidden="1" customHeight="1" x14ac:dyDescent="0.25">
      <c r="A25" s="74" t="s">
        <v>33</v>
      </c>
      <c r="B25" s="74" t="s">
        <v>34</v>
      </c>
      <c r="C25" s="87"/>
      <c r="D25" s="87"/>
      <c r="E25" s="100"/>
      <c r="F25" s="10" t="s">
        <v>29</v>
      </c>
      <c r="G25" s="85"/>
      <c r="H25" s="84" t="e">
        <f t="shared" si="1"/>
        <v>#REF!</v>
      </c>
      <c r="I25" s="84">
        <v>0</v>
      </c>
      <c r="J25" s="12" t="e">
        <f>#REF!+K25+L25+#REF!+#REF!+#REF!</f>
        <v>#REF!</v>
      </c>
      <c r="K25" s="84">
        <v>0</v>
      </c>
      <c r="L25" s="84">
        <v>0</v>
      </c>
      <c r="M25" s="84">
        <v>0</v>
      </c>
      <c r="N25" s="92">
        <v>0</v>
      </c>
      <c r="O25" s="92">
        <v>0</v>
      </c>
      <c r="P25" s="92">
        <v>0</v>
      </c>
      <c r="Q25" s="84"/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128">
        <v>0</v>
      </c>
    </row>
    <row r="26" spans="1:27" ht="13.9" hidden="1" customHeight="1" x14ac:dyDescent="0.25">
      <c r="A26" s="74"/>
      <c r="B26" s="74"/>
      <c r="C26" s="87"/>
      <c r="D26" s="87"/>
      <c r="E26" s="100"/>
      <c r="F26" s="13" t="s">
        <v>30</v>
      </c>
      <c r="G26" s="85"/>
      <c r="H26" s="84" t="e">
        <f t="shared" si="1"/>
        <v>#REF!</v>
      </c>
      <c r="I26" s="84">
        <v>600000</v>
      </c>
      <c r="J26" s="12" t="e">
        <f>#REF!+K26+L26+#REF!+#REF!+#REF!</f>
        <v>#REF!</v>
      </c>
      <c r="K26" s="84">
        <v>0</v>
      </c>
      <c r="L26" s="84">
        <v>0</v>
      </c>
      <c r="M26" s="84">
        <v>0</v>
      </c>
      <c r="N26" s="92">
        <v>0</v>
      </c>
      <c r="O26" s="92">
        <v>0</v>
      </c>
      <c r="P26" s="92">
        <v>0</v>
      </c>
      <c r="Q26" s="84"/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128">
        <v>0</v>
      </c>
    </row>
    <row r="27" spans="1:27" ht="26.45" hidden="1" customHeight="1" x14ac:dyDescent="0.25">
      <c r="A27" s="74"/>
      <c r="B27" s="74"/>
      <c r="C27" s="87"/>
      <c r="D27" s="87"/>
      <c r="E27" s="100"/>
      <c r="F27" s="13" t="s">
        <v>31</v>
      </c>
      <c r="G27" s="85"/>
      <c r="H27" s="84" t="e">
        <f t="shared" si="1"/>
        <v>#REF!</v>
      </c>
      <c r="I27" s="84">
        <v>0</v>
      </c>
      <c r="J27" s="12" t="e">
        <f>#REF!+K27+L27+#REF!+#REF!+#REF!</f>
        <v>#REF!</v>
      </c>
      <c r="K27" s="84">
        <v>0</v>
      </c>
      <c r="L27" s="84">
        <v>0</v>
      </c>
      <c r="M27" s="84">
        <v>0</v>
      </c>
      <c r="N27" s="92">
        <v>0</v>
      </c>
      <c r="O27" s="92">
        <v>0</v>
      </c>
      <c r="P27" s="92">
        <v>0</v>
      </c>
      <c r="Q27" s="84"/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128">
        <v>0</v>
      </c>
    </row>
    <row r="28" spans="1:27" ht="16.5" hidden="1" customHeight="1" x14ac:dyDescent="0.25">
      <c r="A28" s="74" t="s">
        <v>35</v>
      </c>
      <c r="B28" s="74" t="s">
        <v>36</v>
      </c>
      <c r="C28" s="87"/>
      <c r="D28" s="87"/>
      <c r="E28" s="87"/>
      <c r="F28" s="10" t="s">
        <v>29</v>
      </c>
      <c r="G28" s="85"/>
      <c r="H28" s="84" t="e">
        <f t="shared" si="1"/>
        <v>#REF!</v>
      </c>
      <c r="I28" s="84">
        <v>0</v>
      </c>
      <c r="J28" s="12" t="e">
        <f>#REF!+K28+L28+#REF!+#REF!+#REF!</f>
        <v>#REF!</v>
      </c>
      <c r="K28" s="84">
        <v>0</v>
      </c>
      <c r="L28" s="84">
        <v>0</v>
      </c>
      <c r="M28" s="84">
        <v>0</v>
      </c>
      <c r="N28" s="92">
        <v>0</v>
      </c>
      <c r="O28" s="92">
        <v>0</v>
      </c>
      <c r="P28" s="92">
        <v>0</v>
      </c>
      <c r="Q28" s="84"/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128">
        <v>0</v>
      </c>
    </row>
    <row r="29" spans="1:27" ht="13.9" hidden="1" customHeight="1" x14ac:dyDescent="0.25">
      <c r="A29" s="74"/>
      <c r="B29" s="74"/>
      <c r="C29" s="87"/>
      <c r="D29" s="87"/>
      <c r="E29" s="87"/>
      <c r="F29" s="13" t="s">
        <v>30</v>
      </c>
      <c r="G29" s="85"/>
      <c r="H29" s="84" t="e">
        <f t="shared" si="1"/>
        <v>#REF!</v>
      </c>
      <c r="I29" s="84">
        <v>0</v>
      </c>
      <c r="J29" s="12" t="e">
        <f>#REF!+K29+L29+#REF!+#REF!+#REF!</f>
        <v>#REF!</v>
      </c>
      <c r="K29" s="84">
        <v>0</v>
      </c>
      <c r="L29" s="84">
        <v>0</v>
      </c>
      <c r="M29" s="84">
        <v>270771370</v>
      </c>
      <c r="N29" s="92">
        <v>0</v>
      </c>
      <c r="O29" s="92">
        <v>0</v>
      </c>
      <c r="P29" s="92">
        <v>0</v>
      </c>
      <c r="Q29" s="84"/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128">
        <v>0</v>
      </c>
    </row>
    <row r="30" spans="1:27" ht="26.45" hidden="1" customHeight="1" x14ac:dyDescent="0.25">
      <c r="A30" s="74"/>
      <c r="B30" s="74"/>
      <c r="C30" s="87"/>
      <c r="D30" s="87"/>
      <c r="E30" s="87"/>
      <c r="F30" s="13" t="s">
        <v>31</v>
      </c>
      <c r="G30" s="85"/>
      <c r="H30" s="84" t="e">
        <f t="shared" si="1"/>
        <v>#REF!</v>
      </c>
      <c r="I30" s="84">
        <v>0</v>
      </c>
      <c r="J30" s="12" t="e">
        <f>#REF!+K30+L30+#REF!+#REF!+#REF!</f>
        <v>#REF!</v>
      </c>
      <c r="K30" s="84">
        <v>0</v>
      </c>
      <c r="L30" s="84">
        <v>0</v>
      </c>
      <c r="M30" s="84">
        <v>0</v>
      </c>
      <c r="N30" s="92">
        <v>0</v>
      </c>
      <c r="O30" s="92">
        <v>0</v>
      </c>
      <c r="P30" s="92">
        <v>0</v>
      </c>
      <c r="Q30" s="84"/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128">
        <v>0</v>
      </c>
    </row>
    <row r="31" spans="1:27" ht="15" hidden="1" customHeight="1" x14ac:dyDescent="0.25">
      <c r="A31" s="74" t="s">
        <v>37</v>
      </c>
      <c r="B31" s="86" t="s">
        <v>38</v>
      </c>
      <c r="C31" s="87"/>
      <c r="D31" s="87"/>
      <c r="E31" s="100" t="s">
        <v>39</v>
      </c>
      <c r="F31" s="10" t="s">
        <v>29</v>
      </c>
      <c r="G31" s="84">
        <v>149116525.69999999</v>
      </c>
      <c r="H31" s="11" t="e">
        <f t="shared" si="1"/>
        <v>#REF!</v>
      </c>
      <c r="I31" s="11" t="e">
        <f>#REF!+I37</f>
        <v>#REF!</v>
      </c>
      <c r="J31" s="12" t="e">
        <f>#REF!+K31+L31+#REF!+#REF!+#REF!</f>
        <v>#REF!</v>
      </c>
      <c r="K31" s="84">
        <f t="shared" ref="K31:M33" si="4">K37+K34</f>
        <v>0</v>
      </c>
      <c r="L31" s="84">
        <f t="shared" si="4"/>
        <v>0</v>
      </c>
      <c r="M31" s="84">
        <f t="shared" si="4"/>
        <v>0</v>
      </c>
      <c r="N31" s="92">
        <v>0</v>
      </c>
      <c r="O31" s="92">
        <v>0</v>
      </c>
      <c r="P31" s="92">
        <v>0</v>
      </c>
      <c r="Q31" s="84"/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128">
        <v>0</v>
      </c>
    </row>
    <row r="32" spans="1:27" ht="15.75" hidden="1" customHeight="1" x14ac:dyDescent="0.25">
      <c r="A32" s="74"/>
      <c r="B32" s="86"/>
      <c r="C32" s="87"/>
      <c r="D32" s="87"/>
      <c r="E32" s="100"/>
      <c r="F32" s="13" t="s">
        <v>30</v>
      </c>
      <c r="G32" s="84"/>
      <c r="H32" s="11" t="e">
        <f t="shared" si="1"/>
        <v>#REF!</v>
      </c>
      <c r="I32" s="11" t="e">
        <f>#REF!+I38</f>
        <v>#REF!</v>
      </c>
      <c r="J32" s="12" t="e">
        <f>#REF!+K32+L32+#REF!+#REF!+#REF!</f>
        <v>#REF!</v>
      </c>
      <c r="K32" s="84">
        <f t="shared" si="4"/>
        <v>0</v>
      </c>
      <c r="L32" s="84">
        <f t="shared" si="4"/>
        <v>0</v>
      </c>
      <c r="M32" s="84">
        <f t="shared" si="4"/>
        <v>148000000</v>
      </c>
      <c r="N32" s="92">
        <v>0</v>
      </c>
      <c r="O32" s="92">
        <v>0</v>
      </c>
      <c r="P32" s="92">
        <v>0</v>
      </c>
      <c r="Q32" s="84"/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128">
        <v>0</v>
      </c>
    </row>
    <row r="33" spans="1:26" ht="26.45" hidden="1" customHeight="1" x14ac:dyDescent="0.25">
      <c r="A33" s="74"/>
      <c r="B33" s="86"/>
      <c r="C33" s="87"/>
      <c r="D33" s="87"/>
      <c r="E33" s="100"/>
      <c r="F33" s="13" t="s">
        <v>31</v>
      </c>
      <c r="G33" s="84"/>
      <c r="H33" s="11" t="e">
        <f t="shared" si="1"/>
        <v>#REF!</v>
      </c>
      <c r="I33" s="11" t="e">
        <f>#REF!+I39</f>
        <v>#REF!</v>
      </c>
      <c r="J33" s="12" t="e">
        <f>#REF!+K33+L33+#REF!+#REF!+#REF!</f>
        <v>#REF!</v>
      </c>
      <c r="K33" s="84">
        <f t="shared" si="4"/>
        <v>0</v>
      </c>
      <c r="L33" s="84">
        <f t="shared" si="4"/>
        <v>0</v>
      </c>
      <c r="M33" s="84">
        <f t="shared" si="4"/>
        <v>0</v>
      </c>
      <c r="N33" s="92">
        <v>0</v>
      </c>
      <c r="O33" s="92">
        <v>0</v>
      </c>
      <c r="P33" s="92">
        <v>0</v>
      </c>
      <c r="Q33" s="84"/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128">
        <v>0</v>
      </c>
    </row>
    <row r="34" spans="1:26" ht="15.75" hidden="1" customHeight="1" x14ac:dyDescent="0.25">
      <c r="A34" s="74" t="s">
        <v>40</v>
      </c>
      <c r="B34" s="74" t="s">
        <v>41</v>
      </c>
      <c r="C34" s="87"/>
      <c r="D34" s="87"/>
      <c r="E34" s="100"/>
      <c r="F34" s="10" t="s">
        <v>29</v>
      </c>
      <c r="G34" s="84">
        <v>3106025.7</v>
      </c>
      <c r="H34" s="84" t="e">
        <f t="shared" si="1"/>
        <v>#REF!</v>
      </c>
      <c r="I34" s="84">
        <v>0</v>
      </c>
      <c r="J34" s="12" t="e">
        <f>#REF!+K34+L34+#REF!+#REF!+#REF!</f>
        <v>#REF!</v>
      </c>
      <c r="K34" s="84">
        <v>0</v>
      </c>
      <c r="L34" s="84">
        <v>0</v>
      </c>
      <c r="M34" s="84">
        <v>0</v>
      </c>
      <c r="N34" s="92">
        <v>0</v>
      </c>
      <c r="O34" s="92">
        <v>0</v>
      </c>
      <c r="P34" s="92">
        <v>0</v>
      </c>
      <c r="Q34" s="84"/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128">
        <v>0</v>
      </c>
    </row>
    <row r="35" spans="1:26" ht="13.9" hidden="1" customHeight="1" x14ac:dyDescent="0.25">
      <c r="A35" s="74"/>
      <c r="B35" s="74"/>
      <c r="C35" s="87"/>
      <c r="D35" s="87"/>
      <c r="E35" s="100"/>
      <c r="F35" s="13" t="s">
        <v>30</v>
      </c>
      <c r="G35" s="84"/>
      <c r="H35" s="84" t="e">
        <f t="shared" si="1"/>
        <v>#REF!</v>
      </c>
      <c r="I35" s="84">
        <f>740211.68-600000+264390.08</f>
        <v>404601.76000000007</v>
      </c>
      <c r="J35" s="12" t="e">
        <f>#REF!+K35+L35+#REF!+#REF!+#REF!</f>
        <v>#REF!</v>
      </c>
      <c r="K35" s="84">
        <v>0</v>
      </c>
      <c r="L35" s="84">
        <v>0</v>
      </c>
      <c r="M35" s="84">
        <v>0</v>
      </c>
      <c r="N35" s="92">
        <v>0</v>
      </c>
      <c r="O35" s="92">
        <v>0</v>
      </c>
      <c r="P35" s="92">
        <v>0</v>
      </c>
      <c r="Q35" s="84"/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128">
        <v>0</v>
      </c>
    </row>
    <row r="36" spans="1:26" ht="26.45" hidden="1" customHeight="1" x14ac:dyDescent="0.25">
      <c r="A36" s="74"/>
      <c r="B36" s="74"/>
      <c r="C36" s="87"/>
      <c r="D36" s="87"/>
      <c r="E36" s="100"/>
      <c r="F36" s="13" t="s">
        <v>31</v>
      </c>
      <c r="G36" s="84"/>
      <c r="H36" s="84" t="e">
        <f t="shared" si="1"/>
        <v>#REF!</v>
      </c>
      <c r="I36" s="84">
        <v>0</v>
      </c>
      <c r="J36" s="12" t="e">
        <f>#REF!+K36+L36+#REF!+#REF!+#REF!</f>
        <v>#REF!</v>
      </c>
      <c r="K36" s="84">
        <v>0</v>
      </c>
      <c r="L36" s="84">
        <v>0</v>
      </c>
      <c r="M36" s="84">
        <v>0</v>
      </c>
      <c r="N36" s="92">
        <v>0</v>
      </c>
      <c r="O36" s="92">
        <v>0</v>
      </c>
      <c r="P36" s="92">
        <v>0</v>
      </c>
      <c r="Q36" s="84"/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128">
        <v>0</v>
      </c>
    </row>
    <row r="37" spans="1:26" ht="15" hidden="1" customHeight="1" x14ac:dyDescent="0.25">
      <c r="A37" s="74" t="s">
        <v>42</v>
      </c>
      <c r="B37" s="74" t="s">
        <v>43</v>
      </c>
      <c r="C37" s="87"/>
      <c r="D37" s="87"/>
      <c r="E37" s="100"/>
      <c r="F37" s="10" t="s">
        <v>29</v>
      </c>
      <c r="G37" s="85"/>
      <c r="H37" s="84" t="e">
        <f t="shared" si="1"/>
        <v>#REF!</v>
      </c>
      <c r="I37" s="84">
        <f>I40+I43+I43</f>
        <v>0</v>
      </c>
      <c r="J37" s="12" t="e">
        <f>#REF!+K37+L37+#REF!+#REF!+#REF!</f>
        <v>#REF!</v>
      </c>
      <c r="K37" s="84">
        <v>0</v>
      </c>
      <c r="L37" s="84">
        <v>0</v>
      </c>
      <c r="M37" s="84">
        <v>0</v>
      </c>
      <c r="N37" s="92">
        <v>0</v>
      </c>
      <c r="O37" s="92">
        <v>0</v>
      </c>
      <c r="P37" s="92">
        <v>0</v>
      </c>
      <c r="Q37" s="84"/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128">
        <v>0</v>
      </c>
    </row>
    <row r="38" spans="1:26" ht="15.75" hidden="1" customHeight="1" x14ac:dyDescent="0.25">
      <c r="A38" s="74"/>
      <c r="B38" s="74"/>
      <c r="C38" s="87"/>
      <c r="D38" s="87"/>
      <c r="E38" s="100"/>
      <c r="F38" s="13" t="s">
        <v>30</v>
      </c>
      <c r="G38" s="85"/>
      <c r="H38" s="84" t="e">
        <f t="shared" si="1"/>
        <v>#REF!</v>
      </c>
      <c r="I38" s="84">
        <v>0</v>
      </c>
      <c r="J38" s="12" t="e">
        <f>#REF!+K38+L38+#REF!+#REF!+#REF!</f>
        <v>#REF!</v>
      </c>
      <c r="K38" s="84">
        <v>0</v>
      </c>
      <c r="L38" s="84">
        <v>0</v>
      </c>
      <c r="M38" s="84">
        <v>148000000</v>
      </c>
      <c r="N38" s="92">
        <v>0</v>
      </c>
      <c r="O38" s="92">
        <v>0</v>
      </c>
      <c r="P38" s="92">
        <v>0</v>
      </c>
      <c r="Q38" s="84"/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128">
        <v>0</v>
      </c>
    </row>
    <row r="39" spans="1:26" ht="26.45" hidden="1" customHeight="1" x14ac:dyDescent="0.25">
      <c r="A39" s="74"/>
      <c r="B39" s="74"/>
      <c r="C39" s="87"/>
      <c r="D39" s="87"/>
      <c r="E39" s="100"/>
      <c r="F39" s="13" t="s">
        <v>31</v>
      </c>
      <c r="G39" s="85"/>
      <c r="H39" s="84" t="e">
        <f t="shared" si="1"/>
        <v>#REF!</v>
      </c>
      <c r="I39" s="84">
        <v>0</v>
      </c>
      <c r="J39" s="12" t="e">
        <f>#REF!+K39+L39+#REF!+#REF!+#REF!</f>
        <v>#REF!</v>
      </c>
      <c r="K39" s="84">
        <v>0</v>
      </c>
      <c r="L39" s="84">
        <v>0</v>
      </c>
      <c r="M39" s="84">
        <v>0</v>
      </c>
      <c r="N39" s="92">
        <v>0</v>
      </c>
      <c r="O39" s="92">
        <v>0</v>
      </c>
      <c r="P39" s="92">
        <v>0</v>
      </c>
      <c r="Q39" s="84"/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128">
        <v>0</v>
      </c>
    </row>
    <row r="40" spans="1:26" ht="16.5" hidden="1" customHeight="1" x14ac:dyDescent="0.25">
      <c r="A40" s="74" t="s">
        <v>44</v>
      </c>
      <c r="B40" s="85" t="s">
        <v>45</v>
      </c>
      <c r="C40" s="87"/>
      <c r="D40" s="87"/>
      <c r="E40" s="100"/>
      <c r="F40" s="10" t="s">
        <v>29</v>
      </c>
      <c r="G40" s="84">
        <v>6500000</v>
      </c>
      <c r="H40" s="84" t="e">
        <f t="shared" si="1"/>
        <v>#REF!</v>
      </c>
      <c r="I40" s="84">
        <v>0</v>
      </c>
      <c r="J40" s="12" t="e">
        <f>#REF!+K40+L40+#REF!+#REF!+#REF!</f>
        <v>#REF!</v>
      </c>
      <c r="K40" s="84">
        <v>0</v>
      </c>
      <c r="L40" s="84">
        <v>0</v>
      </c>
      <c r="M40" s="84">
        <v>0</v>
      </c>
      <c r="N40" s="92">
        <v>0</v>
      </c>
      <c r="O40" s="92">
        <v>0</v>
      </c>
      <c r="P40" s="92">
        <v>0</v>
      </c>
      <c r="Q40" s="84"/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128">
        <v>0</v>
      </c>
    </row>
    <row r="41" spans="1:26" ht="16.5" hidden="1" customHeight="1" x14ac:dyDescent="0.25">
      <c r="A41" s="74"/>
      <c r="B41" s="85"/>
      <c r="C41" s="87"/>
      <c r="D41" s="87"/>
      <c r="E41" s="100"/>
      <c r="F41" s="13" t="s">
        <v>30</v>
      </c>
      <c r="G41" s="84"/>
      <c r="H41" s="84" t="e">
        <f t="shared" si="1"/>
        <v>#REF!</v>
      </c>
      <c r="I41" s="84">
        <v>0</v>
      </c>
      <c r="J41" s="12" t="e">
        <f>#REF!+K41+L41+#REF!+#REF!+#REF!</f>
        <v>#REF!</v>
      </c>
      <c r="K41" s="84">
        <v>0</v>
      </c>
      <c r="L41" s="84">
        <v>0</v>
      </c>
      <c r="M41" s="84">
        <v>500000</v>
      </c>
      <c r="N41" s="92">
        <v>0</v>
      </c>
      <c r="O41" s="92">
        <v>0</v>
      </c>
      <c r="P41" s="92">
        <v>0</v>
      </c>
      <c r="Q41" s="84"/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128">
        <v>0</v>
      </c>
    </row>
    <row r="42" spans="1:26" ht="26.45" hidden="1" customHeight="1" x14ac:dyDescent="0.25">
      <c r="A42" s="74"/>
      <c r="B42" s="85"/>
      <c r="C42" s="87"/>
      <c r="D42" s="87"/>
      <c r="E42" s="100"/>
      <c r="F42" s="13" t="s">
        <v>31</v>
      </c>
      <c r="G42" s="84"/>
      <c r="H42" s="84" t="e">
        <f t="shared" si="1"/>
        <v>#REF!</v>
      </c>
      <c r="I42" s="84">
        <v>0</v>
      </c>
      <c r="J42" s="12" t="e">
        <f>#REF!+K42+L42+#REF!+#REF!+#REF!</f>
        <v>#REF!</v>
      </c>
      <c r="K42" s="84">
        <v>0</v>
      </c>
      <c r="L42" s="84">
        <v>0</v>
      </c>
      <c r="M42" s="84">
        <v>0</v>
      </c>
      <c r="N42" s="92">
        <v>0</v>
      </c>
      <c r="O42" s="92">
        <v>0</v>
      </c>
      <c r="P42" s="92">
        <v>0</v>
      </c>
      <c r="Q42" s="84"/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128">
        <v>0</v>
      </c>
    </row>
    <row r="43" spans="1:26" ht="15.75" hidden="1" customHeight="1" x14ac:dyDescent="0.25">
      <c r="A43" s="74" t="s">
        <v>46</v>
      </c>
      <c r="B43" s="85" t="s">
        <v>47</v>
      </c>
      <c r="C43" s="87"/>
      <c r="D43" s="87"/>
      <c r="E43" s="100"/>
      <c r="F43" s="10" t="s">
        <v>29</v>
      </c>
      <c r="G43" s="84">
        <v>2000000</v>
      </c>
      <c r="H43" s="84" t="e">
        <f t="shared" si="1"/>
        <v>#REF!</v>
      </c>
      <c r="I43" s="84">
        <v>0</v>
      </c>
      <c r="J43" s="12" t="e">
        <f>#REF!+K43+L43+#REF!+#REF!+#REF!</f>
        <v>#REF!</v>
      </c>
      <c r="K43" s="84">
        <v>0</v>
      </c>
      <c r="L43" s="84">
        <v>0</v>
      </c>
      <c r="M43" s="84">
        <v>0</v>
      </c>
      <c r="N43" s="92">
        <v>0</v>
      </c>
      <c r="O43" s="92">
        <v>0</v>
      </c>
      <c r="P43" s="92">
        <v>0</v>
      </c>
      <c r="Q43" s="84"/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128">
        <v>0</v>
      </c>
    </row>
    <row r="44" spans="1:26" ht="13.9" hidden="1" customHeight="1" x14ac:dyDescent="0.25">
      <c r="A44" s="74"/>
      <c r="B44" s="85"/>
      <c r="C44" s="87"/>
      <c r="D44" s="87"/>
      <c r="E44" s="100"/>
      <c r="F44" s="13" t="s">
        <v>30</v>
      </c>
      <c r="G44" s="84"/>
      <c r="H44" s="84" t="e">
        <f t="shared" si="1"/>
        <v>#REF!</v>
      </c>
      <c r="I44" s="84">
        <v>0</v>
      </c>
      <c r="J44" s="12" t="e">
        <f>#REF!+K44+L44+#REF!+#REF!+#REF!</f>
        <v>#REF!</v>
      </c>
      <c r="K44" s="84">
        <v>0</v>
      </c>
      <c r="L44" s="84">
        <v>0</v>
      </c>
      <c r="M44" s="84">
        <v>0</v>
      </c>
      <c r="N44" s="92">
        <v>0</v>
      </c>
      <c r="O44" s="92">
        <v>0</v>
      </c>
      <c r="P44" s="92">
        <v>0</v>
      </c>
      <c r="Q44" s="84"/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128">
        <v>0</v>
      </c>
    </row>
    <row r="45" spans="1:26" ht="15" hidden="1" customHeight="1" x14ac:dyDescent="0.25">
      <c r="A45" s="74"/>
      <c r="B45" s="85"/>
      <c r="C45" s="87"/>
      <c r="D45" s="87"/>
      <c r="E45" s="100"/>
      <c r="F45" s="13" t="s">
        <v>31</v>
      </c>
      <c r="G45" s="84"/>
      <c r="H45" s="84" t="e">
        <f t="shared" si="1"/>
        <v>#REF!</v>
      </c>
      <c r="I45" s="84">
        <v>900000</v>
      </c>
      <c r="J45" s="12" t="e">
        <f>#REF!+K45+L45+#REF!+#REF!+#REF!</f>
        <v>#REF!</v>
      </c>
      <c r="K45" s="84">
        <v>1801177.96</v>
      </c>
      <c r="L45" s="84">
        <v>0</v>
      </c>
      <c r="M45" s="84">
        <v>0</v>
      </c>
      <c r="N45" s="92">
        <v>0</v>
      </c>
      <c r="O45" s="92">
        <v>0</v>
      </c>
      <c r="P45" s="92">
        <v>0</v>
      </c>
      <c r="Q45" s="84"/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128">
        <v>0</v>
      </c>
    </row>
    <row r="46" spans="1:26" ht="15.75" hidden="1" customHeight="1" x14ac:dyDescent="0.25">
      <c r="A46" s="74" t="s">
        <v>8</v>
      </c>
      <c r="B46" s="85" t="s">
        <v>52</v>
      </c>
      <c r="C46" s="87"/>
      <c r="D46" s="87"/>
      <c r="E46" s="87"/>
      <c r="F46" s="10" t="s">
        <v>29</v>
      </c>
      <c r="G46" s="84">
        <v>10800000</v>
      </c>
      <c r="H46" s="84" t="e">
        <f t="shared" ref="H46:H53" si="5">SUM(I46:O46)</f>
        <v>#REF!</v>
      </c>
      <c r="I46" s="84">
        <v>0</v>
      </c>
      <c r="J46" s="12" t="e">
        <f>#REF!+K46+L46+#REF!+#REF!+#REF!</f>
        <v>#REF!</v>
      </c>
      <c r="K46" s="84">
        <v>0</v>
      </c>
      <c r="L46" s="84">
        <v>0</v>
      </c>
      <c r="M46" s="84">
        <v>0</v>
      </c>
      <c r="N46" s="84"/>
      <c r="O46" s="84"/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129">
        <v>0</v>
      </c>
    </row>
    <row r="47" spans="1:26" ht="13.9" hidden="1" customHeight="1" x14ac:dyDescent="0.25">
      <c r="A47" s="74"/>
      <c r="B47" s="85"/>
      <c r="C47" s="87"/>
      <c r="D47" s="87"/>
      <c r="E47" s="87"/>
      <c r="F47" s="13" t="s">
        <v>30</v>
      </c>
      <c r="G47" s="84"/>
      <c r="H47" s="84" t="e">
        <f t="shared" si="5"/>
        <v>#REF!</v>
      </c>
      <c r="I47" s="84">
        <v>0</v>
      </c>
      <c r="J47" s="12" t="e">
        <f>#REF!+K47+L47+#REF!+#REF!+#REF!</f>
        <v>#REF!</v>
      </c>
      <c r="K47" s="84">
        <v>0</v>
      </c>
      <c r="L47" s="84">
        <v>0</v>
      </c>
      <c r="M47" s="84">
        <v>0</v>
      </c>
      <c r="N47" s="84"/>
      <c r="O47" s="84"/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129">
        <v>0</v>
      </c>
    </row>
    <row r="48" spans="1:26" ht="26.45" hidden="1" customHeight="1" x14ac:dyDescent="0.25">
      <c r="A48" s="74"/>
      <c r="B48" s="85"/>
      <c r="C48" s="87"/>
      <c r="D48" s="87"/>
      <c r="E48" s="87"/>
      <c r="F48" s="13" t="s">
        <v>31</v>
      </c>
      <c r="G48" s="84"/>
      <c r="H48" s="84" t="e">
        <f t="shared" si="5"/>
        <v>#REF!</v>
      </c>
      <c r="I48" s="84">
        <v>0</v>
      </c>
      <c r="J48" s="12" t="e">
        <f>#REF!+K48+L48+#REF!+#REF!+#REF!</f>
        <v>#REF!</v>
      </c>
      <c r="K48" s="84">
        <v>0</v>
      </c>
      <c r="L48" s="84">
        <v>0</v>
      </c>
      <c r="M48" s="84">
        <v>0</v>
      </c>
      <c r="N48" s="84"/>
      <c r="O48" s="84"/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129">
        <v>0</v>
      </c>
    </row>
    <row r="49" spans="1:26" ht="15.75" hidden="1" customHeight="1" x14ac:dyDescent="0.25">
      <c r="A49" s="74" t="s">
        <v>9</v>
      </c>
      <c r="B49" s="85" t="s">
        <v>53</v>
      </c>
      <c r="C49" s="87"/>
      <c r="D49" s="87"/>
      <c r="E49" s="87"/>
      <c r="F49" s="10" t="s">
        <v>29</v>
      </c>
      <c r="G49" s="84">
        <v>8000000</v>
      </c>
      <c r="H49" s="84" t="e">
        <f t="shared" si="5"/>
        <v>#REF!</v>
      </c>
      <c r="I49" s="84">
        <v>0</v>
      </c>
      <c r="J49" s="12" t="e">
        <f>#REF!+K49+L49+#REF!+#REF!+#REF!</f>
        <v>#REF!</v>
      </c>
      <c r="K49" s="84">
        <v>0</v>
      </c>
      <c r="L49" s="84">
        <v>0</v>
      </c>
      <c r="M49" s="84">
        <v>0</v>
      </c>
      <c r="N49" s="84"/>
      <c r="O49" s="84"/>
      <c r="P49" s="84">
        <v>7200000</v>
      </c>
      <c r="Q49" s="84">
        <v>7200000</v>
      </c>
      <c r="R49" s="84">
        <v>7200000</v>
      </c>
      <c r="S49" s="84">
        <v>7200000</v>
      </c>
      <c r="T49" s="84">
        <v>7200000</v>
      </c>
      <c r="U49" s="84">
        <v>7200000</v>
      </c>
      <c r="V49" s="84">
        <v>7200000</v>
      </c>
      <c r="W49" s="84">
        <v>7200000</v>
      </c>
      <c r="X49" s="84">
        <v>7200000</v>
      </c>
      <c r="Y49" s="84">
        <v>7200000</v>
      </c>
      <c r="Z49" s="129">
        <v>7200000</v>
      </c>
    </row>
    <row r="50" spans="1:26" ht="18" hidden="1" customHeight="1" x14ac:dyDescent="0.25">
      <c r="A50" s="74"/>
      <c r="B50" s="85"/>
      <c r="C50" s="87"/>
      <c r="D50" s="87"/>
      <c r="E50" s="87"/>
      <c r="F50" s="13" t="s">
        <v>30</v>
      </c>
      <c r="G50" s="84"/>
      <c r="H50" s="84" t="e">
        <f t="shared" si="5"/>
        <v>#REF!</v>
      </c>
      <c r="I50" s="84">
        <v>0</v>
      </c>
      <c r="J50" s="12" t="e">
        <f>#REF!+K50+L50+#REF!+#REF!+#REF!</f>
        <v>#REF!</v>
      </c>
      <c r="K50" s="84">
        <v>0</v>
      </c>
      <c r="L50" s="84">
        <v>0</v>
      </c>
      <c r="M50" s="84">
        <v>0</v>
      </c>
      <c r="N50" s="84"/>
      <c r="O50" s="84"/>
      <c r="P50" s="84">
        <v>800000</v>
      </c>
      <c r="Q50" s="84">
        <v>800000</v>
      </c>
      <c r="R50" s="84">
        <v>800000</v>
      </c>
      <c r="S50" s="84">
        <v>800000</v>
      </c>
      <c r="T50" s="84">
        <v>800000</v>
      </c>
      <c r="U50" s="84">
        <v>800000</v>
      </c>
      <c r="V50" s="84">
        <v>800000</v>
      </c>
      <c r="W50" s="84">
        <v>800000</v>
      </c>
      <c r="X50" s="84">
        <v>800000</v>
      </c>
      <c r="Y50" s="84">
        <v>800000</v>
      </c>
      <c r="Z50" s="129">
        <v>800000</v>
      </c>
    </row>
    <row r="51" spans="1:26" ht="15" hidden="1" customHeight="1" x14ac:dyDescent="0.25">
      <c r="A51" s="74"/>
      <c r="B51" s="85"/>
      <c r="C51" s="87"/>
      <c r="D51" s="87"/>
      <c r="E51" s="87"/>
      <c r="F51" s="13" t="s">
        <v>31</v>
      </c>
      <c r="G51" s="84"/>
      <c r="H51" s="84" t="e">
        <f t="shared" si="5"/>
        <v>#REF!</v>
      </c>
      <c r="I51" s="84">
        <v>0</v>
      </c>
      <c r="J51" s="12" t="e">
        <f>#REF!+K51+L51+#REF!+#REF!+#REF!</f>
        <v>#REF!</v>
      </c>
      <c r="K51" s="84">
        <v>0</v>
      </c>
      <c r="L51" s="84">
        <v>0</v>
      </c>
      <c r="M51" s="84">
        <v>0</v>
      </c>
      <c r="N51" s="84"/>
      <c r="O51" s="84"/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129">
        <v>0</v>
      </c>
    </row>
    <row r="52" spans="1:26" ht="4.5" hidden="1" customHeight="1" x14ac:dyDescent="0.25">
      <c r="A52" s="74" t="s">
        <v>54</v>
      </c>
      <c r="B52" s="85" t="s">
        <v>55</v>
      </c>
      <c r="C52" s="87"/>
      <c r="D52" s="87"/>
      <c r="E52" s="87"/>
      <c r="F52" s="10" t="s">
        <v>29</v>
      </c>
      <c r="G52" s="84"/>
      <c r="H52" s="84" t="e">
        <f t="shared" si="5"/>
        <v>#REF!</v>
      </c>
      <c r="I52" s="84">
        <v>0</v>
      </c>
      <c r="J52" s="12" t="e">
        <f>#REF!+K52+L52+#REF!+#REF!+#REF!</f>
        <v>#REF!</v>
      </c>
      <c r="K52" s="84">
        <v>0</v>
      </c>
      <c r="L52" s="84">
        <v>0</v>
      </c>
      <c r="M52" s="84">
        <v>0</v>
      </c>
      <c r="N52" s="84"/>
      <c r="O52" s="84"/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129">
        <v>0</v>
      </c>
    </row>
    <row r="53" spans="1:26" ht="19.5" hidden="1" customHeight="1" x14ac:dyDescent="0.25">
      <c r="A53" s="74"/>
      <c r="B53" s="85"/>
      <c r="C53" s="87"/>
      <c r="D53" s="87"/>
      <c r="E53" s="87"/>
      <c r="F53" s="13" t="s">
        <v>30</v>
      </c>
      <c r="G53" s="84"/>
      <c r="H53" s="84" t="e">
        <f t="shared" si="5"/>
        <v>#REF!</v>
      </c>
      <c r="I53" s="84">
        <v>0</v>
      </c>
      <c r="J53" s="12" t="e">
        <f>#REF!+K53+L53+#REF!+#REF!+#REF!</f>
        <v>#REF!</v>
      </c>
      <c r="K53" s="84">
        <v>0</v>
      </c>
      <c r="L53" s="84">
        <v>0</v>
      </c>
      <c r="M53" s="84">
        <v>0</v>
      </c>
      <c r="N53" s="84"/>
      <c r="O53" s="84"/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129">
        <v>0</v>
      </c>
    </row>
    <row r="54" spans="1:26" ht="26.45" hidden="1" customHeight="1" x14ac:dyDescent="0.25">
      <c r="A54" s="74"/>
      <c r="B54" s="85"/>
      <c r="C54" s="87"/>
      <c r="D54" s="87"/>
      <c r="E54" s="87"/>
      <c r="F54" s="13" t="s">
        <v>31</v>
      </c>
      <c r="G54" s="84"/>
      <c r="H54" s="84" t="e">
        <f t="shared" ref="H54:H83" si="6">SUM(I54:O54)</f>
        <v>#REF!</v>
      </c>
      <c r="I54" s="84">
        <v>0</v>
      </c>
      <c r="J54" s="12" t="e">
        <f>#REF!+K54+L54+#REF!+#REF!+#REF!</f>
        <v>#REF!</v>
      </c>
      <c r="K54" s="84">
        <v>0</v>
      </c>
      <c r="L54" s="84">
        <v>0</v>
      </c>
      <c r="M54" s="84">
        <v>0</v>
      </c>
      <c r="N54" s="84"/>
      <c r="O54" s="84"/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129">
        <v>0</v>
      </c>
    </row>
    <row r="55" spans="1:26" ht="16.5" hidden="1" customHeight="1" x14ac:dyDescent="0.25">
      <c r="A55" s="74" t="s">
        <v>56</v>
      </c>
      <c r="B55" s="85" t="s">
        <v>57</v>
      </c>
      <c r="C55" s="87"/>
      <c r="D55" s="87"/>
      <c r="E55" s="93"/>
      <c r="F55" s="10" t="s">
        <v>29</v>
      </c>
      <c r="G55" s="84">
        <v>450000</v>
      </c>
      <c r="H55" s="84" t="e">
        <f t="shared" si="6"/>
        <v>#REF!</v>
      </c>
      <c r="I55" s="84">
        <v>0</v>
      </c>
      <c r="J55" s="12" t="e">
        <f>#REF!+K55+L55+#REF!+#REF!+#REF!</f>
        <v>#REF!</v>
      </c>
      <c r="K55" s="84">
        <v>0</v>
      </c>
      <c r="L55" s="84">
        <v>0</v>
      </c>
      <c r="M55" s="84">
        <v>0</v>
      </c>
      <c r="N55" s="84"/>
      <c r="O55" s="84"/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129">
        <v>0</v>
      </c>
    </row>
    <row r="56" spans="1:26" ht="21.75" hidden="1" customHeight="1" x14ac:dyDescent="0.25">
      <c r="A56" s="74"/>
      <c r="B56" s="85"/>
      <c r="C56" s="87"/>
      <c r="D56" s="87"/>
      <c r="E56" s="93"/>
      <c r="F56" s="13" t="s">
        <v>30</v>
      </c>
      <c r="G56" s="84"/>
      <c r="H56" s="84" t="e">
        <f t="shared" si="6"/>
        <v>#REF!</v>
      </c>
      <c r="I56" s="84">
        <v>0</v>
      </c>
      <c r="J56" s="12" t="e">
        <f>#REF!+K56+L56+#REF!+#REF!+#REF!</f>
        <v>#REF!</v>
      </c>
      <c r="K56" s="84">
        <v>0</v>
      </c>
      <c r="L56" s="84">
        <v>0</v>
      </c>
      <c r="M56" s="84">
        <v>0</v>
      </c>
      <c r="N56" s="84"/>
      <c r="O56" s="84"/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129">
        <v>0</v>
      </c>
    </row>
    <row r="57" spans="1:26" ht="26.45" hidden="1" customHeight="1" x14ac:dyDescent="0.25">
      <c r="A57" s="74"/>
      <c r="B57" s="85"/>
      <c r="C57" s="87"/>
      <c r="D57" s="87"/>
      <c r="E57" s="93"/>
      <c r="F57" s="13" t="s">
        <v>31</v>
      </c>
      <c r="G57" s="84"/>
      <c r="H57" s="84" t="e">
        <f t="shared" si="6"/>
        <v>#REF!</v>
      </c>
      <c r="I57" s="84">
        <v>0</v>
      </c>
      <c r="J57" s="12" t="e">
        <f>#REF!+K57+L57+#REF!+#REF!+#REF!</f>
        <v>#REF!</v>
      </c>
      <c r="K57" s="84">
        <v>0</v>
      </c>
      <c r="L57" s="84">
        <v>0</v>
      </c>
      <c r="M57" s="84">
        <v>0</v>
      </c>
      <c r="N57" s="84"/>
      <c r="O57" s="84"/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129">
        <v>0</v>
      </c>
    </row>
    <row r="58" spans="1:26" ht="16.5" hidden="1" customHeight="1" x14ac:dyDescent="0.25">
      <c r="A58" s="74" t="s">
        <v>58</v>
      </c>
      <c r="B58" s="85" t="s">
        <v>59</v>
      </c>
      <c r="C58" s="87"/>
      <c r="D58" s="87"/>
      <c r="E58" s="93"/>
      <c r="F58" s="10" t="s">
        <v>29</v>
      </c>
      <c r="G58" s="84">
        <v>41563500</v>
      </c>
      <c r="H58" s="84" t="e">
        <f t="shared" si="6"/>
        <v>#REF!</v>
      </c>
      <c r="I58" s="84">
        <v>0</v>
      </c>
      <c r="J58" s="12" t="e">
        <f>#REF!+K58+L58+#REF!+#REF!+#REF!</f>
        <v>#REF!</v>
      </c>
      <c r="K58" s="84">
        <v>0</v>
      </c>
      <c r="L58" s="84">
        <v>0</v>
      </c>
      <c r="M58" s="84">
        <v>0</v>
      </c>
      <c r="N58" s="84"/>
      <c r="O58" s="84"/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129">
        <v>0</v>
      </c>
    </row>
    <row r="59" spans="1:26" ht="18.75" hidden="1" customHeight="1" x14ac:dyDescent="0.25">
      <c r="A59" s="74"/>
      <c r="B59" s="85"/>
      <c r="C59" s="87"/>
      <c r="D59" s="87"/>
      <c r="E59" s="93"/>
      <c r="F59" s="13" t="s">
        <v>30</v>
      </c>
      <c r="G59" s="84"/>
      <c r="H59" s="84" t="e">
        <f t="shared" si="6"/>
        <v>#REF!</v>
      </c>
      <c r="I59" s="84">
        <v>0</v>
      </c>
      <c r="J59" s="12" t="e">
        <f>#REF!+K59+L59+#REF!+#REF!+#REF!</f>
        <v>#REF!</v>
      </c>
      <c r="K59" s="84">
        <v>0</v>
      </c>
      <c r="L59" s="84">
        <v>0</v>
      </c>
      <c r="M59" s="84">
        <v>0</v>
      </c>
      <c r="N59" s="84"/>
      <c r="O59" s="84"/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129">
        <v>0</v>
      </c>
    </row>
    <row r="60" spans="1:26" ht="26.45" hidden="1" customHeight="1" x14ac:dyDescent="0.25">
      <c r="A60" s="74"/>
      <c r="B60" s="85"/>
      <c r="C60" s="87"/>
      <c r="D60" s="87"/>
      <c r="E60" s="93"/>
      <c r="F60" s="13" t="s">
        <v>31</v>
      </c>
      <c r="G60" s="84"/>
      <c r="H60" s="84" t="e">
        <f t="shared" si="6"/>
        <v>#REF!</v>
      </c>
      <c r="I60" s="84">
        <v>0</v>
      </c>
      <c r="J60" s="12" t="e">
        <f>#REF!+K60+L60+#REF!+#REF!+#REF!</f>
        <v>#REF!</v>
      </c>
      <c r="K60" s="84">
        <v>0</v>
      </c>
      <c r="L60" s="84">
        <v>0</v>
      </c>
      <c r="M60" s="84">
        <v>0</v>
      </c>
      <c r="N60" s="84"/>
      <c r="O60" s="84"/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129">
        <v>0</v>
      </c>
    </row>
    <row r="61" spans="1:26" ht="16.5" hidden="1" customHeight="1" x14ac:dyDescent="0.25">
      <c r="A61" s="74" t="s">
        <v>60</v>
      </c>
      <c r="B61" s="85" t="s">
        <v>61</v>
      </c>
      <c r="C61" s="87"/>
      <c r="D61" s="87"/>
      <c r="E61" s="93"/>
      <c r="F61" s="10" t="s">
        <v>29</v>
      </c>
      <c r="G61" s="84">
        <v>4244000</v>
      </c>
      <c r="H61" s="84" t="e">
        <f t="shared" si="6"/>
        <v>#REF!</v>
      </c>
      <c r="I61" s="84">
        <v>0</v>
      </c>
      <c r="J61" s="12" t="e">
        <f>#REF!+K61+L61+#REF!+#REF!+#REF!</f>
        <v>#REF!</v>
      </c>
      <c r="K61" s="84">
        <v>0</v>
      </c>
      <c r="L61" s="84">
        <v>0</v>
      </c>
      <c r="M61" s="84">
        <v>0</v>
      </c>
      <c r="N61" s="84"/>
      <c r="O61" s="84"/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129">
        <v>0</v>
      </c>
    </row>
    <row r="62" spans="1:26" ht="13.9" hidden="1" customHeight="1" x14ac:dyDescent="0.25">
      <c r="A62" s="74"/>
      <c r="B62" s="85"/>
      <c r="C62" s="87"/>
      <c r="D62" s="87"/>
      <c r="E62" s="93"/>
      <c r="F62" s="13" t="s">
        <v>30</v>
      </c>
      <c r="G62" s="84"/>
      <c r="H62" s="84" t="e">
        <f t="shared" si="6"/>
        <v>#REF!</v>
      </c>
      <c r="I62" s="84">
        <v>0</v>
      </c>
      <c r="J62" s="12" t="e">
        <f>#REF!+K62+L62+#REF!+#REF!+#REF!</f>
        <v>#REF!</v>
      </c>
      <c r="K62" s="84">
        <v>0</v>
      </c>
      <c r="L62" s="84">
        <v>0</v>
      </c>
      <c r="M62" s="84">
        <v>0</v>
      </c>
      <c r="N62" s="84"/>
      <c r="O62" s="84"/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129">
        <v>0</v>
      </c>
    </row>
    <row r="63" spans="1:26" ht="26.45" hidden="1" customHeight="1" x14ac:dyDescent="0.25">
      <c r="A63" s="74"/>
      <c r="B63" s="85"/>
      <c r="C63" s="87"/>
      <c r="D63" s="87"/>
      <c r="E63" s="93"/>
      <c r="F63" s="13" t="s">
        <v>31</v>
      </c>
      <c r="G63" s="84"/>
      <c r="H63" s="84" t="e">
        <f t="shared" si="6"/>
        <v>#REF!</v>
      </c>
      <c r="I63" s="84">
        <v>0</v>
      </c>
      <c r="J63" s="12" t="e">
        <f>#REF!+K63+L63+#REF!+#REF!+#REF!</f>
        <v>#REF!</v>
      </c>
      <c r="K63" s="84">
        <v>0</v>
      </c>
      <c r="L63" s="84">
        <v>0</v>
      </c>
      <c r="M63" s="84">
        <v>0</v>
      </c>
      <c r="N63" s="84"/>
      <c r="O63" s="84"/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129">
        <v>0</v>
      </c>
    </row>
    <row r="64" spans="1:26" ht="20.25" hidden="1" customHeight="1" x14ac:dyDescent="0.25">
      <c r="A64" s="74" t="s">
        <v>62</v>
      </c>
      <c r="B64" s="85" t="s">
        <v>63</v>
      </c>
      <c r="C64" s="87"/>
      <c r="D64" s="87"/>
      <c r="E64" s="93"/>
      <c r="F64" s="10" t="s">
        <v>29</v>
      </c>
      <c r="G64" s="84">
        <v>5805100</v>
      </c>
      <c r="H64" s="84" t="e">
        <f t="shared" si="6"/>
        <v>#REF!</v>
      </c>
      <c r="I64" s="84">
        <v>0</v>
      </c>
      <c r="J64" s="12" t="e">
        <f>#REF!+K64+L64+#REF!+#REF!+#REF!</f>
        <v>#REF!</v>
      </c>
      <c r="K64" s="84">
        <v>0</v>
      </c>
      <c r="L64" s="84">
        <v>0</v>
      </c>
      <c r="M64" s="84">
        <v>0</v>
      </c>
      <c r="N64" s="84"/>
      <c r="O64" s="84"/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129">
        <v>0</v>
      </c>
    </row>
    <row r="65" spans="1:27" ht="13.5" hidden="1" customHeight="1" x14ac:dyDescent="0.25">
      <c r="A65" s="74"/>
      <c r="B65" s="85"/>
      <c r="C65" s="87"/>
      <c r="D65" s="87"/>
      <c r="E65" s="93"/>
      <c r="F65" s="13" t="s">
        <v>30</v>
      </c>
      <c r="G65" s="84"/>
      <c r="H65" s="84" t="e">
        <f t="shared" si="6"/>
        <v>#REF!</v>
      </c>
      <c r="I65" s="84">
        <v>0</v>
      </c>
      <c r="J65" s="12" t="e">
        <f>#REF!+K65+L65+#REF!+#REF!+#REF!</f>
        <v>#REF!</v>
      </c>
      <c r="K65" s="84">
        <v>0</v>
      </c>
      <c r="L65" s="84">
        <v>0</v>
      </c>
      <c r="M65" s="84">
        <v>0</v>
      </c>
      <c r="N65" s="84"/>
      <c r="O65" s="84"/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129">
        <v>0</v>
      </c>
    </row>
    <row r="66" spans="1:27" ht="26.45" hidden="1" customHeight="1" x14ac:dyDescent="0.25">
      <c r="A66" s="74"/>
      <c r="B66" s="85"/>
      <c r="C66" s="87"/>
      <c r="D66" s="87"/>
      <c r="E66" s="93"/>
      <c r="F66" s="13" t="s">
        <v>31</v>
      </c>
      <c r="G66" s="84"/>
      <c r="H66" s="84" t="e">
        <f t="shared" si="6"/>
        <v>#REF!</v>
      </c>
      <c r="I66" s="84">
        <v>0</v>
      </c>
      <c r="J66" s="12" t="e">
        <f>#REF!+K66+L66+#REF!+#REF!+#REF!</f>
        <v>#REF!</v>
      </c>
      <c r="K66" s="84">
        <v>0</v>
      </c>
      <c r="L66" s="84">
        <v>0</v>
      </c>
      <c r="M66" s="84">
        <v>0</v>
      </c>
      <c r="N66" s="84"/>
      <c r="O66" s="84"/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129">
        <v>0</v>
      </c>
    </row>
    <row r="67" spans="1:27" ht="16.5" hidden="1" customHeight="1" x14ac:dyDescent="0.25">
      <c r="A67" s="74" t="s">
        <v>64</v>
      </c>
      <c r="B67" s="85" t="s">
        <v>65</v>
      </c>
      <c r="C67" s="87"/>
      <c r="D67" s="87"/>
      <c r="E67" s="93"/>
      <c r="F67" s="10" t="s">
        <v>29</v>
      </c>
      <c r="G67" s="84">
        <v>4784000</v>
      </c>
      <c r="H67" s="84" t="e">
        <f t="shared" si="6"/>
        <v>#REF!</v>
      </c>
      <c r="I67" s="84">
        <v>0</v>
      </c>
      <c r="J67" s="12" t="e">
        <f>#REF!+K67+L67+#REF!+#REF!+#REF!</f>
        <v>#REF!</v>
      </c>
      <c r="K67" s="84">
        <v>0</v>
      </c>
      <c r="L67" s="84">
        <v>0</v>
      </c>
      <c r="M67" s="84">
        <v>0</v>
      </c>
      <c r="N67" s="84"/>
      <c r="O67" s="84"/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129">
        <v>0</v>
      </c>
    </row>
    <row r="68" spans="1:27" ht="16.5" hidden="1" customHeight="1" x14ac:dyDescent="0.25">
      <c r="A68" s="74"/>
      <c r="B68" s="85"/>
      <c r="C68" s="87"/>
      <c r="D68" s="87"/>
      <c r="E68" s="93"/>
      <c r="F68" s="13" t="s">
        <v>30</v>
      </c>
      <c r="G68" s="84"/>
      <c r="H68" s="84" t="e">
        <f t="shared" si="6"/>
        <v>#REF!</v>
      </c>
      <c r="I68" s="84">
        <v>0</v>
      </c>
      <c r="J68" s="12" t="e">
        <f>#REF!+K68+L68+#REF!+#REF!+#REF!</f>
        <v>#REF!</v>
      </c>
      <c r="K68" s="84">
        <v>0</v>
      </c>
      <c r="L68" s="84">
        <v>0</v>
      </c>
      <c r="M68" s="84">
        <v>0</v>
      </c>
      <c r="N68" s="84"/>
      <c r="O68" s="84"/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129">
        <v>0</v>
      </c>
    </row>
    <row r="69" spans="1:27" ht="26.45" hidden="1" customHeight="1" x14ac:dyDescent="0.25">
      <c r="A69" s="74"/>
      <c r="B69" s="85"/>
      <c r="C69" s="87"/>
      <c r="D69" s="87"/>
      <c r="E69" s="93"/>
      <c r="F69" s="13" t="s">
        <v>31</v>
      </c>
      <c r="G69" s="84"/>
      <c r="H69" s="84" t="e">
        <f t="shared" si="6"/>
        <v>#REF!</v>
      </c>
      <c r="I69" s="84">
        <v>0</v>
      </c>
      <c r="J69" s="12" t="e">
        <f>#REF!+K69+L69+#REF!+#REF!+#REF!</f>
        <v>#REF!</v>
      </c>
      <c r="K69" s="84">
        <v>0</v>
      </c>
      <c r="L69" s="84">
        <v>0</v>
      </c>
      <c r="M69" s="84">
        <v>0</v>
      </c>
      <c r="N69" s="84"/>
      <c r="O69" s="84"/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129">
        <v>0</v>
      </c>
    </row>
    <row r="70" spans="1:27" ht="19.5" hidden="1" customHeight="1" x14ac:dyDescent="0.25">
      <c r="A70" s="74" t="s">
        <v>66</v>
      </c>
      <c r="B70" s="85" t="s">
        <v>67</v>
      </c>
      <c r="C70" s="87"/>
      <c r="D70" s="87"/>
      <c r="E70" s="93"/>
      <c r="F70" s="10" t="s">
        <v>29</v>
      </c>
      <c r="G70" s="84">
        <v>4046000</v>
      </c>
      <c r="H70" s="84" t="e">
        <f t="shared" si="6"/>
        <v>#REF!</v>
      </c>
      <c r="I70" s="84">
        <v>0</v>
      </c>
      <c r="J70" s="12" t="e">
        <f>#REF!+K70+L70+#REF!+#REF!+#REF!</f>
        <v>#REF!</v>
      </c>
      <c r="K70" s="84">
        <v>0</v>
      </c>
      <c r="L70" s="84">
        <v>0</v>
      </c>
      <c r="M70" s="84">
        <v>0</v>
      </c>
      <c r="N70" s="84"/>
      <c r="O70" s="84"/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129">
        <v>0</v>
      </c>
    </row>
    <row r="71" spans="1:27" ht="15" hidden="1" customHeight="1" x14ac:dyDescent="0.25">
      <c r="A71" s="74"/>
      <c r="B71" s="85"/>
      <c r="C71" s="87"/>
      <c r="D71" s="87"/>
      <c r="E71" s="93"/>
      <c r="F71" s="13" t="s">
        <v>30</v>
      </c>
      <c r="G71" s="84"/>
      <c r="H71" s="84" t="e">
        <f t="shared" si="6"/>
        <v>#REF!</v>
      </c>
      <c r="I71" s="84">
        <v>0</v>
      </c>
      <c r="J71" s="12" t="e">
        <f>#REF!+K71+L71+#REF!+#REF!+#REF!</f>
        <v>#REF!</v>
      </c>
      <c r="K71" s="84">
        <v>0</v>
      </c>
      <c r="L71" s="84">
        <v>0</v>
      </c>
      <c r="M71" s="84">
        <v>0</v>
      </c>
      <c r="N71" s="84"/>
      <c r="O71" s="84"/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129">
        <v>0</v>
      </c>
    </row>
    <row r="72" spans="1:27" ht="18.75" hidden="1" customHeight="1" x14ac:dyDescent="0.25">
      <c r="A72" s="74"/>
      <c r="B72" s="85"/>
      <c r="C72" s="87"/>
      <c r="D72" s="87"/>
      <c r="E72" s="93"/>
      <c r="F72" s="13" t="s">
        <v>31</v>
      </c>
      <c r="G72" s="84"/>
      <c r="H72" s="84" t="e">
        <f t="shared" si="6"/>
        <v>#REF!</v>
      </c>
      <c r="I72" s="84">
        <v>0</v>
      </c>
      <c r="J72" s="12" t="e">
        <f>#REF!+K72+L72+#REF!+#REF!+#REF!</f>
        <v>#REF!</v>
      </c>
      <c r="K72" s="84">
        <v>0</v>
      </c>
      <c r="L72" s="84">
        <v>0</v>
      </c>
      <c r="M72" s="84">
        <v>0</v>
      </c>
      <c r="N72" s="84"/>
      <c r="O72" s="84"/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129">
        <v>0</v>
      </c>
    </row>
    <row r="73" spans="1:27" ht="20.25" hidden="1" customHeight="1" x14ac:dyDescent="0.25">
      <c r="A73" s="74" t="s">
        <v>68</v>
      </c>
      <c r="B73" s="85" t="s">
        <v>69</v>
      </c>
      <c r="C73" s="87"/>
      <c r="D73" s="87"/>
      <c r="E73" s="93"/>
      <c r="F73" s="10" t="s">
        <v>29</v>
      </c>
      <c r="G73" s="84">
        <v>2265000</v>
      </c>
      <c r="H73" s="84" t="e">
        <f t="shared" si="6"/>
        <v>#REF!</v>
      </c>
      <c r="I73" s="84">
        <v>0</v>
      </c>
      <c r="J73" s="12" t="e">
        <f>#REF!+K73+L73+#REF!+#REF!+#REF!</f>
        <v>#REF!</v>
      </c>
      <c r="K73" s="84">
        <v>0</v>
      </c>
      <c r="L73" s="84">
        <v>0</v>
      </c>
      <c r="M73" s="84">
        <v>0</v>
      </c>
      <c r="N73" s="84"/>
      <c r="O73" s="84"/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  <c r="Z73" s="129">
        <v>0</v>
      </c>
    </row>
    <row r="74" spans="1:27" ht="19.5" hidden="1" customHeight="1" x14ac:dyDescent="0.25">
      <c r="A74" s="74"/>
      <c r="B74" s="85"/>
      <c r="C74" s="87"/>
      <c r="D74" s="87"/>
      <c r="E74" s="93"/>
      <c r="F74" s="13" t="s">
        <v>30</v>
      </c>
      <c r="G74" s="84"/>
      <c r="H74" s="84" t="e">
        <f t="shared" si="6"/>
        <v>#REF!</v>
      </c>
      <c r="I74" s="84">
        <v>0</v>
      </c>
      <c r="J74" s="12" t="e">
        <f>#REF!+K74+L74+#REF!+#REF!+#REF!</f>
        <v>#REF!</v>
      </c>
      <c r="K74" s="84">
        <v>0</v>
      </c>
      <c r="L74" s="84">
        <v>0</v>
      </c>
      <c r="M74" s="84">
        <v>0</v>
      </c>
      <c r="N74" s="84"/>
      <c r="O74" s="84"/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  <c r="Z74" s="129">
        <v>0</v>
      </c>
    </row>
    <row r="75" spans="1:27" ht="0.75" hidden="1" customHeight="1" x14ac:dyDescent="0.25">
      <c r="A75" s="74"/>
      <c r="B75" s="85"/>
      <c r="C75" s="87"/>
      <c r="D75" s="87"/>
      <c r="E75" s="93"/>
      <c r="F75" s="13" t="s">
        <v>31</v>
      </c>
      <c r="G75" s="84"/>
      <c r="H75" s="84" t="e">
        <f t="shared" si="6"/>
        <v>#REF!</v>
      </c>
      <c r="I75" s="84">
        <v>0</v>
      </c>
      <c r="J75" s="12" t="e">
        <f>#REF!+K75+L75+#REF!+#REF!+#REF!</f>
        <v>#REF!</v>
      </c>
      <c r="K75" s="84">
        <v>0</v>
      </c>
      <c r="L75" s="84">
        <v>0</v>
      </c>
      <c r="M75" s="84">
        <v>0</v>
      </c>
      <c r="N75" s="84"/>
      <c r="O75" s="84"/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129">
        <v>0</v>
      </c>
    </row>
    <row r="76" spans="1:27" ht="21.75" customHeight="1" x14ac:dyDescent="0.25">
      <c r="A76" s="155" t="s">
        <v>37</v>
      </c>
      <c r="B76" s="176" t="s">
        <v>157</v>
      </c>
      <c r="C76" s="87"/>
      <c r="D76" s="87"/>
      <c r="E76" s="149" t="s">
        <v>28</v>
      </c>
      <c r="F76" s="38" t="s">
        <v>1</v>
      </c>
      <c r="G76" s="84"/>
      <c r="H76" s="84"/>
      <c r="I76" s="84"/>
      <c r="J76" s="12"/>
      <c r="K76" s="84"/>
      <c r="L76" s="84"/>
      <c r="M76" s="84"/>
      <c r="N76" s="39">
        <f t="shared" ref="N76" si="7">SUM(N77:N79)</f>
        <v>23282496.68</v>
      </c>
      <c r="O76" s="39">
        <f t="shared" ref="O76" si="8">SUM(O77:O79)</f>
        <v>5727009.1000000006</v>
      </c>
      <c r="P76" s="39">
        <f t="shared" ref="P76" si="9">SUM(P77:P79)</f>
        <v>4263278.97</v>
      </c>
      <c r="Q76" s="39">
        <f t="shared" ref="Q76" si="10">SUM(Q77:Q79)</f>
        <v>2938607.87</v>
      </c>
      <c r="R76" s="39">
        <f t="shared" ref="R76" si="11">SUM(R77:R79)</f>
        <v>3105242.88</v>
      </c>
      <c r="S76" s="39">
        <f t="shared" ref="S76" si="12">SUM(S77:S79)</f>
        <v>7248357.8600000003</v>
      </c>
      <c r="T76" s="39">
        <f t="shared" ref="T76" si="13">SUM(T77:T79)</f>
        <v>0</v>
      </c>
      <c r="U76" s="39">
        <f t="shared" ref="U76:Y76" si="14">SUM(U77:U79)</f>
        <v>0</v>
      </c>
      <c r="V76" s="39">
        <f t="shared" si="14"/>
        <v>1</v>
      </c>
      <c r="W76" s="39">
        <f t="shared" si="14"/>
        <v>2</v>
      </c>
      <c r="X76" s="39">
        <f t="shared" si="14"/>
        <v>3</v>
      </c>
      <c r="Y76" s="39">
        <f t="shared" si="14"/>
        <v>4</v>
      </c>
      <c r="Z76" s="127">
        <f t="shared" ref="Z76" si="15">SUM(Z77:Z79)</f>
        <v>0</v>
      </c>
      <c r="AA76" s="31"/>
    </row>
    <row r="77" spans="1:27" ht="17.25" customHeight="1" x14ac:dyDescent="0.25">
      <c r="A77" s="156"/>
      <c r="B77" s="177"/>
      <c r="C77" s="87"/>
      <c r="D77" s="87"/>
      <c r="E77" s="150"/>
      <c r="F77" s="10" t="s">
        <v>29</v>
      </c>
      <c r="G77" s="84">
        <v>11100000</v>
      </c>
      <c r="H77" s="11" t="e">
        <f t="shared" si="6"/>
        <v>#N/A</v>
      </c>
      <c r="I77" s="11" t="e">
        <v>#N/A</v>
      </c>
      <c r="J77" s="12" t="e">
        <f>#REF!+K77+L77+#REF!+#REF!+#REF!</f>
        <v>#REF!</v>
      </c>
      <c r="K77" s="84">
        <f>K80</f>
        <v>0</v>
      </c>
      <c r="L77" s="84">
        <f t="shared" ref="L77:M79" si="16">L80</f>
        <v>0</v>
      </c>
      <c r="M77" s="84">
        <f t="shared" si="16"/>
        <v>0</v>
      </c>
      <c r="N77" s="84">
        <v>0</v>
      </c>
      <c r="O77" s="84">
        <v>0</v>
      </c>
      <c r="P77" s="84">
        <f t="shared" ref="P77:Z77" si="17">P80</f>
        <v>0</v>
      </c>
      <c r="Q77" s="84">
        <f t="shared" si="17"/>
        <v>0</v>
      </c>
      <c r="R77" s="84">
        <f t="shared" si="17"/>
        <v>0</v>
      </c>
      <c r="S77" s="84">
        <f t="shared" si="17"/>
        <v>0</v>
      </c>
      <c r="T77" s="84">
        <f t="shared" si="17"/>
        <v>0</v>
      </c>
      <c r="U77" s="84">
        <f t="shared" si="17"/>
        <v>0</v>
      </c>
      <c r="V77" s="84">
        <f t="shared" ref="V77:Y77" si="18">V80</f>
        <v>0</v>
      </c>
      <c r="W77" s="84">
        <f t="shared" si="18"/>
        <v>0</v>
      </c>
      <c r="X77" s="84">
        <f t="shared" si="18"/>
        <v>0</v>
      </c>
      <c r="Y77" s="84">
        <f t="shared" si="18"/>
        <v>0</v>
      </c>
      <c r="Z77" s="129">
        <f t="shared" si="17"/>
        <v>0</v>
      </c>
    </row>
    <row r="78" spans="1:27" ht="20.25" customHeight="1" x14ac:dyDescent="0.25">
      <c r="A78" s="156"/>
      <c r="B78" s="177"/>
      <c r="C78" s="87"/>
      <c r="D78" s="87"/>
      <c r="E78" s="150"/>
      <c r="F78" s="13" t="s">
        <v>30</v>
      </c>
      <c r="G78" s="84"/>
      <c r="H78" s="11" t="e">
        <f t="shared" si="6"/>
        <v>#N/A</v>
      </c>
      <c r="I78" s="11" t="e">
        <v>#N/A</v>
      </c>
      <c r="J78" s="12" t="e">
        <f>#REF!+K78+L78+#REF!+#REF!+#REF!</f>
        <v>#REF!</v>
      </c>
      <c r="K78" s="84">
        <v>0</v>
      </c>
      <c r="L78" s="84">
        <f t="shared" si="16"/>
        <v>0</v>
      </c>
      <c r="M78" s="84">
        <v>0</v>
      </c>
      <c r="N78" s="92">
        <f>O78+P78+Q78+R78+S78+T78+U78+Z78</f>
        <v>23282496.68</v>
      </c>
      <c r="O78" s="84">
        <f>2629433.08+2629433.08+468142.94</f>
        <v>5727009.1000000006</v>
      </c>
      <c r="P78" s="84">
        <f>2197018.92+2066260.05</f>
        <v>4263278.97</v>
      </c>
      <c r="Q78" s="84">
        <v>2938607.87</v>
      </c>
      <c r="R78" s="84">
        <v>3105242.88</v>
      </c>
      <c r="S78" s="84">
        <v>7248357.8600000003</v>
      </c>
      <c r="T78" s="84">
        <v>0</v>
      </c>
      <c r="U78" s="84">
        <v>0</v>
      </c>
      <c r="V78" s="84">
        <v>1</v>
      </c>
      <c r="W78" s="84">
        <v>2</v>
      </c>
      <c r="X78" s="84">
        <v>3</v>
      </c>
      <c r="Y78" s="84">
        <v>4</v>
      </c>
      <c r="Z78" s="129">
        <v>0</v>
      </c>
    </row>
    <row r="79" spans="1:27" ht="24.75" customHeight="1" x14ac:dyDescent="0.25">
      <c r="A79" s="157"/>
      <c r="B79" s="178"/>
      <c r="C79" s="87"/>
      <c r="D79" s="87"/>
      <c r="E79" s="151"/>
      <c r="F79" s="13" t="s">
        <v>31</v>
      </c>
      <c r="G79" s="84"/>
      <c r="H79" s="11" t="e">
        <f t="shared" si="6"/>
        <v>#N/A</v>
      </c>
      <c r="I79" s="11" t="e">
        <v>#N/A</v>
      </c>
      <c r="J79" s="12" t="e">
        <f>#REF!+K79+L79+#REF!+#REF!+#REF!</f>
        <v>#REF!</v>
      </c>
      <c r="K79" s="84">
        <f>K82</f>
        <v>0</v>
      </c>
      <c r="L79" s="84">
        <f t="shared" si="16"/>
        <v>0</v>
      </c>
      <c r="M79" s="84">
        <f t="shared" si="16"/>
        <v>0</v>
      </c>
      <c r="N79" s="84">
        <v>0</v>
      </c>
      <c r="O79" s="84">
        <v>0</v>
      </c>
      <c r="P79" s="84">
        <f t="shared" ref="P79:Z79" si="19">P82</f>
        <v>0</v>
      </c>
      <c r="Q79" s="84">
        <f t="shared" si="19"/>
        <v>0</v>
      </c>
      <c r="R79" s="84">
        <f t="shared" si="19"/>
        <v>0</v>
      </c>
      <c r="S79" s="84">
        <f t="shared" si="19"/>
        <v>0</v>
      </c>
      <c r="T79" s="84">
        <f t="shared" si="19"/>
        <v>0</v>
      </c>
      <c r="U79" s="84">
        <f t="shared" si="19"/>
        <v>0</v>
      </c>
      <c r="V79" s="84">
        <f t="shared" ref="V79:Y79" si="20">V82</f>
        <v>0</v>
      </c>
      <c r="W79" s="84">
        <f t="shared" si="20"/>
        <v>0</v>
      </c>
      <c r="X79" s="84">
        <f t="shared" si="20"/>
        <v>0</v>
      </c>
      <c r="Y79" s="84">
        <f t="shared" si="20"/>
        <v>0</v>
      </c>
      <c r="Z79" s="129">
        <f t="shared" si="19"/>
        <v>0</v>
      </c>
    </row>
    <row r="80" spans="1:27" ht="15" hidden="1" customHeight="1" x14ac:dyDescent="0.25">
      <c r="A80" s="74" t="s">
        <v>19</v>
      </c>
      <c r="B80" s="85" t="s">
        <v>70</v>
      </c>
      <c r="C80" s="87"/>
      <c r="D80" s="87"/>
      <c r="E80" s="87"/>
      <c r="F80" s="10" t="s">
        <v>29</v>
      </c>
      <c r="G80" s="84">
        <v>7500000</v>
      </c>
      <c r="H80" s="84" t="e">
        <f t="shared" si="6"/>
        <v>#REF!</v>
      </c>
      <c r="I80" s="84">
        <v>0</v>
      </c>
      <c r="J80" s="12" t="e">
        <f>#REF!+K80+L80+#REF!+#REF!+#REF!</f>
        <v>#REF!</v>
      </c>
      <c r="K80" s="84">
        <v>0</v>
      </c>
      <c r="L80" s="84">
        <v>0</v>
      </c>
      <c r="M80" s="84">
        <v>0</v>
      </c>
      <c r="N80" s="84"/>
      <c r="O80" s="84"/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  <c r="Z80" s="129">
        <v>0</v>
      </c>
    </row>
    <row r="81" spans="1:26" ht="13.5" hidden="1" customHeight="1" x14ac:dyDescent="0.25">
      <c r="A81" s="74"/>
      <c r="B81" s="85"/>
      <c r="C81" s="87"/>
      <c r="D81" s="87"/>
      <c r="E81" s="87"/>
      <c r="F81" s="13" t="s">
        <v>30</v>
      </c>
      <c r="G81" s="84"/>
      <c r="H81" s="84" t="e">
        <f t="shared" si="6"/>
        <v>#REF!</v>
      </c>
      <c r="I81" s="84">
        <v>0</v>
      </c>
      <c r="J81" s="12" t="e">
        <f>#REF!+K81+L81+#REF!+#REF!+#REF!</f>
        <v>#REF!</v>
      </c>
      <c r="K81" s="84">
        <v>0</v>
      </c>
      <c r="L81" s="84">
        <v>0</v>
      </c>
      <c r="M81" s="84">
        <v>8000000</v>
      </c>
      <c r="N81" s="84"/>
      <c r="O81" s="84"/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129">
        <v>0</v>
      </c>
    </row>
    <row r="82" spans="1:26" ht="26.45" hidden="1" customHeight="1" x14ac:dyDescent="0.25">
      <c r="A82" s="74"/>
      <c r="B82" s="85"/>
      <c r="C82" s="87"/>
      <c r="D82" s="87"/>
      <c r="E82" s="87"/>
      <c r="F82" s="13" t="s">
        <v>31</v>
      </c>
      <c r="G82" s="84"/>
      <c r="H82" s="84" t="e">
        <f t="shared" si="6"/>
        <v>#REF!</v>
      </c>
      <c r="I82" s="84">
        <v>0</v>
      </c>
      <c r="J82" s="12" t="e">
        <f>#REF!+K82+L82+#REF!+#REF!+#REF!</f>
        <v>#REF!</v>
      </c>
      <c r="K82" s="84">
        <v>0</v>
      </c>
      <c r="L82" s="84">
        <v>0</v>
      </c>
      <c r="M82" s="84">
        <v>0</v>
      </c>
      <c r="N82" s="84"/>
      <c r="O82" s="84"/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  <c r="Y82" s="84">
        <v>0</v>
      </c>
      <c r="Z82" s="129">
        <v>0</v>
      </c>
    </row>
    <row r="83" spans="1:26" ht="0.75" customHeight="1" x14ac:dyDescent="0.25">
      <c r="A83" s="74" t="s">
        <v>10</v>
      </c>
      <c r="B83" s="85" t="s">
        <v>71</v>
      </c>
      <c r="C83" s="87" t="s">
        <v>72</v>
      </c>
      <c r="D83" s="87">
        <v>3000</v>
      </c>
      <c r="E83" s="85"/>
      <c r="F83" s="10" t="s">
        <v>29</v>
      </c>
      <c r="G83" s="84">
        <v>5000000</v>
      </c>
      <c r="H83" s="11" t="e">
        <f t="shared" si="6"/>
        <v>#REF!</v>
      </c>
      <c r="I83" s="100">
        <v>0</v>
      </c>
      <c r="J83" s="12" t="e">
        <f>#REF!+K83+L83+#REF!+#REF!+#REF!</f>
        <v>#REF!</v>
      </c>
      <c r="K83" s="75">
        <v>0</v>
      </c>
      <c r="L83" s="75">
        <v>0</v>
      </c>
      <c r="M83" s="75">
        <v>0</v>
      </c>
      <c r="N83" s="75"/>
      <c r="O83" s="75"/>
      <c r="P83" s="75">
        <v>0</v>
      </c>
      <c r="Q83" s="75"/>
      <c r="R83" s="75"/>
      <c r="S83" s="75"/>
      <c r="T83" s="75"/>
      <c r="U83" s="75"/>
      <c r="V83" s="75"/>
      <c r="W83" s="75"/>
      <c r="X83" s="75"/>
      <c r="Y83" s="75"/>
      <c r="Z83" s="130"/>
    </row>
    <row r="84" spans="1:26" ht="13.9" hidden="1" customHeight="1" x14ac:dyDescent="0.25">
      <c r="A84" s="74"/>
      <c r="B84" s="85"/>
      <c r="C84" s="87"/>
      <c r="D84" s="87"/>
      <c r="E84" s="85"/>
      <c r="F84" s="13" t="s">
        <v>30</v>
      </c>
      <c r="G84" s="84"/>
      <c r="H84" s="11" t="e">
        <f t="shared" ref="H84:H97" si="21">SUM(I84:O84)</f>
        <v>#REF!</v>
      </c>
      <c r="I84" s="100">
        <v>0</v>
      </c>
      <c r="J84" s="12" t="e">
        <f>#REF!+K84+L84+#REF!+#REF!+#REF!</f>
        <v>#REF!</v>
      </c>
      <c r="K84" s="75">
        <v>0</v>
      </c>
      <c r="L84" s="75">
        <v>0</v>
      </c>
      <c r="M84" s="75">
        <v>0</v>
      </c>
      <c r="N84" s="75"/>
      <c r="O84" s="75"/>
      <c r="P84" s="75">
        <v>0</v>
      </c>
      <c r="Q84" s="75"/>
      <c r="R84" s="75"/>
      <c r="S84" s="75"/>
      <c r="T84" s="75"/>
      <c r="U84" s="75"/>
      <c r="V84" s="75"/>
      <c r="W84" s="75"/>
      <c r="X84" s="75"/>
      <c r="Y84" s="75"/>
      <c r="Z84" s="130"/>
    </row>
    <row r="85" spans="1:26" ht="26.45" hidden="1" customHeight="1" x14ac:dyDescent="0.25">
      <c r="A85" s="74"/>
      <c r="B85" s="85"/>
      <c r="C85" s="87"/>
      <c r="D85" s="87"/>
      <c r="E85" s="85"/>
      <c r="F85" s="13" t="s">
        <v>31</v>
      </c>
      <c r="G85" s="84"/>
      <c r="H85" s="11" t="e">
        <f t="shared" si="21"/>
        <v>#REF!</v>
      </c>
      <c r="I85" s="100">
        <v>0</v>
      </c>
      <c r="J85" s="12" t="e">
        <f>#REF!+K85+L85+#REF!+#REF!+#REF!</f>
        <v>#REF!</v>
      </c>
      <c r="K85" s="75">
        <v>0</v>
      </c>
      <c r="L85" s="75">
        <v>1000000</v>
      </c>
      <c r="M85" s="75">
        <v>0</v>
      </c>
      <c r="N85" s="75"/>
      <c r="O85" s="75"/>
      <c r="P85" s="75">
        <v>0</v>
      </c>
      <c r="Q85" s="75"/>
      <c r="R85" s="75"/>
      <c r="S85" s="75"/>
      <c r="T85" s="75"/>
      <c r="U85" s="75"/>
      <c r="V85" s="75"/>
      <c r="W85" s="75"/>
      <c r="X85" s="75"/>
      <c r="Y85" s="75"/>
      <c r="Z85" s="130"/>
    </row>
    <row r="86" spans="1:26" ht="15.75" hidden="1" customHeight="1" x14ac:dyDescent="0.25">
      <c r="A86" s="86" t="s">
        <v>73</v>
      </c>
      <c r="B86" s="88" t="s">
        <v>74</v>
      </c>
      <c r="C86" s="89" t="s">
        <v>72</v>
      </c>
      <c r="D86" s="89">
        <v>3000</v>
      </c>
      <c r="E86" s="88"/>
      <c r="F86" s="13" t="s">
        <v>29</v>
      </c>
      <c r="G86" s="92">
        <v>73000000</v>
      </c>
      <c r="H86" s="12" t="e">
        <f t="shared" si="21"/>
        <v>#REF!</v>
      </c>
      <c r="I86" s="39">
        <v>0</v>
      </c>
      <c r="J86" s="12" t="e">
        <f>#REF!+K86+L86+#REF!+#REF!+#REF!</f>
        <v>#REF!</v>
      </c>
      <c r="K86" s="75">
        <v>0</v>
      </c>
      <c r="L86" s="75">
        <v>0</v>
      </c>
      <c r="M86" s="75">
        <v>0</v>
      </c>
      <c r="N86" s="92"/>
      <c r="O86" s="92"/>
      <c r="P86" s="92">
        <v>0</v>
      </c>
      <c r="Q86" s="92"/>
      <c r="R86" s="92"/>
      <c r="S86" s="92"/>
      <c r="T86" s="92"/>
      <c r="U86" s="92"/>
      <c r="V86" s="92"/>
      <c r="W86" s="92"/>
      <c r="X86" s="92"/>
      <c r="Y86" s="92"/>
      <c r="Z86" s="128"/>
    </row>
    <row r="87" spans="1:26" ht="13.9" hidden="1" customHeight="1" x14ac:dyDescent="0.25">
      <c r="A87" s="86"/>
      <c r="B87" s="88"/>
      <c r="C87" s="89"/>
      <c r="D87" s="89"/>
      <c r="E87" s="88"/>
      <c r="F87" s="13" t="s">
        <v>30</v>
      </c>
      <c r="G87" s="92"/>
      <c r="H87" s="12" t="e">
        <f t="shared" si="21"/>
        <v>#REF!</v>
      </c>
      <c r="I87" s="39">
        <v>0</v>
      </c>
      <c r="J87" s="12" t="e">
        <f>#REF!+K87+L87+#REF!+#REF!+#REF!</f>
        <v>#REF!</v>
      </c>
      <c r="K87" s="75">
        <v>0</v>
      </c>
      <c r="L87" s="75">
        <v>0</v>
      </c>
      <c r="M87" s="75">
        <v>0</v>
      </c>
      <c r="N87" s="92"/>
      <c r="O87" s="92"/>
      <c r="P87" s="92">
        <v>0</v>
      </c>
      <c r="Q87" s="92"/>
      <c r="R87" s="92"/>
      <c r="S87" s="92"/>
      <c r="T87" s="92"/>
      <c r="U87" s="92"/>
      <c r="V87" s="92"/>
      <c r="W87" s="92"/>
      <c r="X87" s="92"/>
      <c r="Y87" s="92"/>
      <c r="Z87" s="128"/>
    </row>
    <row r="88" spans="1:26" ht="26.45" hidden="1" customHeight="1" x14ac:dyDescent="0.25">
      <c r="A88" s="86"/>
      <c r="B88" s="88"/>
      <c r="C88" s="89"/>
      <c r="D88" s="89"/>
      <c r="E88" s="88"/>
      <c r="F88" s="13" t="s">
        <v>31</v>
      </c>
      <c r="G88" s="92"/>
      <c r="H88" s="12" t="e">
        <f t="shared" si="21"/>
        <v>#REF!</v>
      </c>
      <c r="I88" s="39">
        <v>0</v>
      </c>
      <c r="J88" s="12" t="e">
        <f>#REF!+K88+L88+#REF!+#REF!+#REF!</f>
        <v>#REF!</v>
      </c>
      <c r="K88" s="75">
        <v>0</v>
      </c>
      <c r="L88" s="75">
        <v>9500000</v>
      </c>
      <c r="M88" s="75">
        <v>0</v>
      </c>
      <c r="N88" s="92"/>
      <c r="O88" s="92"/>
      <c r="P88" s="92">
        <v>0</v>
      </c>
      <c r="Q88" s="92"/>
      <c r="R88" s="92"/>
      <c r="S88" s="92"/>
      <c r="T88" s="92"/>
      <c r="U88" s="92"/>
      <c r="V88" s="92"/>
      <c r="W88" s="92"/>
      <c r="X88" s="92"/>
      <c r="Y88" s="92"/>
      <c r="Z88" s="128"/>
    </row>
    <row r="89" spans="1:26" ht="15.75" hidden="1" customHeight="1" x14ac:dyDescent="0.25">
      <c r="A89" s="74" t="s">
        <v>75</v>
      </c>
      <c r="B89" s="88" t="s">
        <v>76</v>
      </c>
      <c r="C89" s="94" t="s">
        <v>77</v>
      </c>
      <c r="D89" s="94">
        <f>SUM(D92)</f>
        <v>3</v>
      </c>
      <c r="E89" s="85"/>
      <c r="F89" s="10" t="s">
        <v>29</v>
      </c>
      <c r="G89" s="84">
        <v>17000000</v>
      </c>
      <c r="H89" s="11" t="e">
        <f t="shared" si="21"/>
        <v>#REF!</v>
      </c>
      <c r="I89" s="100">
        <v>0</v>
      </c>
      <c r="J89" s="12" t="e">
        <f>#REF!+K89+L89+#REF!+#REF!+#REF!</f>
        <v>#REF!</v>
      </c>
      <c r="K89" s="75">
        <v>0</v>
      </c>
      <c r="L89" s="75">
        <v>0</v>
      </c>
      <c r="M89" s="75">
        <v>0</v>
      </c>
      <c r="N89" s="75"/>
      <c r="O89" s="75"/>
      <c r="P89" s="75">
        <v>0</v>
      </c>
      <c r="Q89" s="75"/>
      <c r="R89" s="75"/>
      <c r="S89" s="75"/>
      <c r="T89" s="75"/>
      <c r="U89" s="75"/>
      <c r="V89" s="75"/>
      <c r="W89" s="75"/>
      <c r="X89" s="75"/>
      <c r="Y89" s="75"/>
      <c r="Z89" s="130"/>
    </row>
    <row r="90" spans="1:26" ht="13.9" hidden="1" customHeight="1" x14ac:dyDescent="0.25">
      <c r="A90" s="74"/>
      <c r="B90" s="88"/>
      <c r="C90" s="94"/>
      <c r="D90" s="94"/>
      <c r="E90" s="85"/>
      <c r="F90" s="13" t="s">
        <v>30</v>
      </c>
      <c r="G90" s="84"/>
      <c r="H90" s="11" t="e">
        <f t="shared" si="21"/>
        <v>#REF!</v>
      </c>
      <c r="I90" s="100">
        <v>0</v>
      </c>
      <c r="J90" s="12" t="e">
        <f>#REF!+K90+L90+#REF!+#REF!+#REF!</f>
        <v>#REF!</v>
      </c>
      <c r="K90" s="75">
        <v>0</v>
      </c>
      <c r="L90" s="75">
        <v>0</v>
      </c>
      <c r="M90" s="75">
        <v>0</v>
      </c>
      <c r="N90" s="75"/>
      <c r="O90" s="75"/>
      <c r="P90" s="75">
        <v>0</v>
      </c>
      <c r="Q90" s="75"/>
      <c r="R90" s="75"/>
      <c r="S90" s="75"/>
      <c r="T90" s="75"/>
      <c r="U90" s="75"/>
      <c r="V90" s="75"/>
      <c r="W90" s="75"/>
      <c r="X90" s="75"/>
      <c r="Y90" s="75"/>
      <c r="Z90" s="130"/>
    </row>
    <row r="91" spans="1:26" ht="15.75" hidden="1" customHeight="1" x14ac:dyDescent="0.25">
      <c r="A91" s="74"/>
      <c r="B91" s="88"/>
      <c r="C91" s="94"/>
      <c r="D91" s="94"/>
      <c r="E91" s="85"/>
      <c r="F91" s="13" t="s">
        <v>31</v>
      </c>
      <c r="G91" s="84"/>
      <c r="H91" s="11" t="e">
        <f t="shared" si="21"/>
        <v>#REF!</v>
      </c>
      <c r="I91" s="100">
        <v>0</v>
      </c>
      <c r="J91" s="12" t="e">
        <f>#REF!+K91+L91+#REF!+#REF!+#REF!</f>
        <v>#REF!</v>
      </c>
      <c r="K91" s="75">
        <v>1000000</v>
      </c>
      <c r="L91" s="75">
        <v>10800000</v>
      </c>
      <c r="M91" s="75">
        <v>0</v>
      </c>
      <c r="N91" s="75"/>
      <c r="O91" s="75"/>
      <c r="P91" s="75">
        <v>0</v>
      </c>
      <c r="Q91" s="75"/>
      <c r="R91" s="75"/>
      <c r="S91" s="75"/>
      <c r="T91" s="75"/>
      <c r="U91" s="75"/>
      <c r="V91" s="75"/>
      <c r="W91" s="75"/>
      <c r="X91" s="75"/>
      <c r="Y91" s="75"/>
      <c r="Z91" s="130"/>
    </row>
    <row r="92" spans="1:26" ht="15.75" hidden="1" customHeight="1" x14ac:dyDescent="0.25">
      <c r="A92" s="74" t="s">
        <v>78</v>
      </c>
      <c r="B92" s="85" t="s">
        <v>79</v>
      </c>
      <c r="C92" s="87" t="s">
        <v>77</v>
      </c>
      <c r="D92" s="87">
        <v>3</v>
      </c>
      <c r="E92" s="87"/>
      <c r="F92" s="10" t="s">
        <v>29</v>
      </c>
      <c r="G92" s="84">
        <v>11030000</v>
      </c>
      <c r="H92" s="11" t="e">
        <f t="shared" si="21"/>
        <v>#REF!</v>
      </c>
      <c r="I92" s="100">
        <v>0</v>
      </c>
      <c r="J92" s="12" t="e">
        <f>#REF!+K92+L92+#REF!+#REF!+#REF!</f>
        <v>#REF!</v>
      </c>
      <c r="K92" s="75">
        <v>0</v>
      </c>
      <c r="L92" s="75">
        <v>0</v>
      </c>
      <c r="M92" s="75">
        <v>0</v>
      </c>
      <c r="N92" s="75"/>
      <c r="O92" s="75"/>
      <c r="P92" s="75">
        <v>0</v>
      </c>
      <c r="Q92" s="75"/>
      <c r="R92" s="75"/>
      <c r="S92" s="75"/>
      <c r="T92" s="75"/>
      <c r="U92" s="75"/>
      <c r="V92" s="75"/>
      <c r="W92" s="75"/>
      <c r="X92" s="75"/>
      <c r="Y92" s="75"/>
      <c r="Z92" s="130"/>
    </row>
    <row r="93" spans="1:26" ht="13.9" hidden="1" customHeight="1" x14ac:dyDescent="0.25">
      <c r="A93" s="74"/>
      <c r="B93" s="85"/>
      <c r="C93" s="87"/>
      <c r="D93" s="87"/>
      <c r="E93" s="87"/>
      <c r="F93" s="13" t="s">
        <v>30</v>
      </c>
      <c r="G93" s="84"/>
      <c r="H93" s="11" t="e">
        <f t="shared" si="21"/>
        <v>#REF!</v>
      </c>
      <c r="I93" s="100">
        <v>0</v>
      </c>
      <c r="J93" s="12" t="e">
        <f>#REF!+K93+L93+#REF!+#REF!+#REF!</f>
        <v>#REF!</v>
      </c>
      <c r="K93" s="75">
        <v>0</v>
      </c>
      <c r="L93" s="75">
        <v>0</v>
      </c>
      <c r="M93" s="75">
        <v>0</v>
      </c>
      <c r="N93" s="75"/>
      <c r="O93" s="75"/>
      <c r="P93" s="75">
        <v>0</v>
      </c>
      <c r="Q93" s="75"/>
      <c r="R93" s="75"/>
      <c r="S93" s="75"/>
      <c r="T93" s="75"/>
      <c r="U93" s="75"/>
      <c r="V93" s="75"/>
      <c r="W93" s="75"/>
      <c r="X93" s="75"/>
      <c r="Y93" s="75"/>
      <c r="Z93" s="130"/>
    </row>
    <row r="94" spans="1:26" ht="26.45" hidden="1" customHeight="1" x14ac:dyDescent="0.25">
      <c r="A94" s="74"/>
      <c r="B94" s="85"/>
      <c r="C94" s="87"/>
      <c r="D94" s="87"/>
      <c r="E94" s="87"/>
      <c r="F94" s="13" t="s">
        <v>31</v>
      </c>
      <c r="G94" s="84"/>
      <c r="H94" s="11" t="e">
        <f t="shared" si="21"/>
        <v>#REF!</v>
      </c>
      <c r="I94" s="100">
        <v>0</v>
      </c>
      <c r="J94" s="12" t="e">
        <f>#REF!+K94+L94+#REF!+#REF!+#REF!</f>
        <v>#REF!</v>
      </c>
      <c r="K94" s="75">
        <v>20000000</v>
      </c>
      <c r="L94" s="75">
        <v>13530000</v>
      </c>
      <c r="M94" s="75">
        <v>0</v>
      </c>
      <c r="N94" s="75"/>
      <c r="O94" s="75"/>
      <c r="P94" s="75">
        <v>0</v>
      </c>
      <c r="Q94" s="75"/>
      <c r="R94" s="75"/>
      <c r="S94" s="75"/>
      <c r="T94" s="75"/>
      <c r="U94" s="75"/>
      <c r="V94" s="75"/>
      <c r="W94" s="75"/>
      <c r="X94" s="75"/>
      <c r="Y94" s="75"/>
      <c r="Z94" s="130"/>
    </row>
    <row r="95" spans="1:26" ht="13.5" hidden="1" customHeight="1" x14ac:dyDescent="0.25">
      <c r="A95" s="74" t="s">
        <v>80</v>
      </c>
      <c r="B95" s="85" t="s">
        <v>81</v>
      </c>
      <c r="C95" s="87" t="s">
        <v>82</v>
      </c>
      <c r="D95" s="87">
        <v>22</v>
      </c>
      <c r="E95" s="87"/>
      <c r="F95" s="10" t="s">
        <v>29</v>
      </c>
      <c r="G95" s="84">
        <v>5698000</v>
      </c>
      <c r="H95" s="11" t="e">
        <f t="shared" si="21"/>
        <v>#REF!</v>
      </c>
      <c r="I95" s="100">
        <v>0</v>
      </c>
      <c r="J95" s="12" t="e">
        <f>#REF!+K95+L95+#REF!+#REF!+#REF!</f>
        <v>#REF!</v>
      </c>
      <c r="K95" s="75">
        <v>0</v>
      </c>
      <c r="L95" s="75">
        <v>0</v>
      </c>
      <c r="M95" s="75">
        <v>0</v>
      </c>
      <c r="N95" s="75"/>
      <c r="O95" s="75"/>
      <c r="P95" s="75">
        <v>0</v>
      </c>
      <c r="Q95" s="75"/>
      <c r="R95" s="75"/>
      <c r="S95" s="75"/>
      <c r="T95" s="75"/>
      <c r="U95" s="75"/>
      <c r="V95" s="75"/>
      <c r="W95" s="75"/>
      <c r="X95" s="75"/>
      <c r="Y95" s="75"/>
      <c r="Z95" s="130"/>
    </row>
    <row r="96" spans="1:26" ht="13.9" hidden="1" customHeight="1" x14ac:dyDescent="0.25">
      <c r="A96" s="74"/>
      <c r="B96" s="85"/>
      <c r="C96" s="87"/>
      <c r="D96" s="87"/>
      <c r="E96" s="87"/>
      <c r="F96" s="13" t="s">
        <v>30</v>
      </c>
      <c r="G96" s="84"/>
      <c r="H96" s="11" t="e">
        <f t="shared" si="21"/>
        <v>#REF!</v>
      </c>
      <c r="I96" s="100">
        <v>0</v>
      </c>
      <c r="J96" s="12" t="e">
        <f>#REF!+K96+L96+#REF!+#REF!+#REF!</f>
        <v>#REF!</v>
      </c>
      <c r="K96" s="75">
        <v>0</v>
      </c>
      <c r="L96" s="75">
        <v>0</v>
      </c>
      <c r="M96" s="75">
        <v>0</v>
      </c>
      <c r="N96" s="75"/>
      <c r="O96" s="75"/>
      <c r="P96" s="75">
        <v>0</v>
      </c>
      <c r="Q96" s="75"/>
      <c r="R96" s="75"/>
      <c r="S96" s="75"/>
      <c r="T96" s="75"/>
      <c r="U96" s="75"/>
      <c r="V96" s="75"/>
      <c r="W96" s="75"/>
      <c r="X96" s="75"/>
      <c r="Y96" s="75"/>
      <c r="Z96" s="130"/>
    </row>
    <row r="97" spans="1:26" ht="13.5" hidden="1" customHeight="1" x14ac:dyDescent="0.25">
      <c r="A97" s="74"/>
      <c r="B97" s="85"/>
      <c r="C97" s="87"/>
      <c r="D97" s="87"/>
      <c r="E97" s="87"/>
      <c r="F97" s="13" t="s">
        <v>31</v>
      </c>
      <c r="G97" s="84"/>
      <c r="H97" s="11" t="e">
        <f t="shared" si="21"/>
        <v>#REF!</v>
      </c>
      <c r="I97" s="100">
        <v>0</v>
      </c>
      <c r="J97" s="12" t="e">
        <f>#REF!+K97+L97+#REF!+#REF!+#REF!</f>
        <v>#REF!</v>
      </c>
      <c r="K97" s="75">
        <v>1500000</v>
      </c>
      <c r="L97" s="75">
        <v>0</v>
      </c>
      <c r="M97" s="75">
        <v>0</v>
      </c>
      <c r="N97" s="75"/>
      <c r="O97" s="75"/>
      <c r="P97" s="75">
        <v>0</v>
      </c>
      <c r="Q97" s="75"/>
      <c r="R97" s="75"/>
      <c r="S97" s="75"/>
      <c r="T97" s="75"/>
      <c r="U97" s="75"/>
      <c r="V97" s="75"/>
      <c r="W97" s="75"/>
      <c r="X97" s="75"/>
      <c r="Y97" s="75"/>
      <c r="Z97" s="130"/>
    </row>
    <row r="98" spans="1:26" ht="15" hidden="1" customHeight="1" x14ac:dyDescent="0.25">
      <c r="A98" s="86" t="s">
        <v>83</v>
      </c>
      <c r="B98" s="88" t="s">
        <v>84</v>
      </c>
      <c r="C98" s="89"/>
      <c r="D98" s="89"/>
      <c r="E98" s="89"/>
      <c r="F98" s="13" t="s">
        <v>29</v>
      </c>
      <c r="G98" s="92"/>
      <c r="H98" s="12"/>
      <c r="I98" s="39"/>
      <c r="J98" s="12" t="e">
        <f>#REF!+K98+L98+#REF!+#REF!+#REF!</f>
        <v>#REF!</v>
      </c>
      <c r="K98" s="14">
        <v>0</v>
      </c>
      <c r="L98" s="14">
        <v>0</v>
      </c>
      <c r="M98" s="14">
        <v>0</v>
      </c>
      <c r="N98" s="75"/>
      <c r="O98" s="75"/>
      <c r="P98" s="75">
        <v>0</v>
      </c>
      <c r="Q98" s="75"/>
      <c r="R98" s="75"/>
      <c r="S98" s="75"/>
      <c r="T98" s="75"/>
      <c r="U98" s="75"/>
      <c r="V98" s="75"/>
      <c r="W98" s="75"/>
      <c r="X98" s="75"/>
      <c r="Y98" s="75"/>
      <c r="Z98" s="130"/>
    </row>
    <row r="99" spans="1:26" ht="18.75" hidden="1" customHeight="1" x14ac:dyDescent="0.25">
      <c r="A99" s="86"/>
      <c r="B99" s="88"/>
      <c r="C99" s="89"/>
      <c r="D99" s="89"/>
      <c r="E99" s="89"/>
      <c r="F99" s="13" t="s">
        <v>30</v>
      </c>
      <c r="G99" s="92"/>
      <c r="H99" s="12"/>
      <c r="I99" s="39"/>
      <c r="J99" s="12" t="e">
        <f>#REF!+K99+L99+#REF!+#REF!+#REF!</f>
        <v>#REF!</v>
      </c>
      <c r="K99" s="14">
        <v>0</v>
      </c>
      <c r="L99" s="14">
        <v>0</v>
      </c>
      <c r="M99" s="14">
        <v>0</v>
      </c>
      <c r="N99" s="75"/>
      <c r="O99" s="75"/>
      <c r="P99" s="75">
        <v>0</v>
      </c>
      <c r="Q99" s="75"/>
      <c r="R99" s="75"/>
      <c r="S99" s="75"/>
      <c r="T99" s="75"/>
      <c r="U99" s="75"/>
      <c r="V99" s="75"/>
      <c r="W99" s="75"/>
      <c r="X99" s="75"/>
      <c r="Y99" s="75"/>
      <c r="Z99" s="130"/>
    </row>
    <row r="100" spans="1:26" ht="26.45" hidden="1" customHeight="1" x14ac:dyDescent="0.25">
      <c r="A100" s="86"/>
      <c r="B100" s="88"/>
      <c r="C100" s="89"/>
      <c r="D100" s="89"/>
      <c r="E100" s="89"/>
      <c r="F100" s="13" t="s">
        <v>31</v>
      </c>
      <c r="G100" s="92"/>
      <c r="H100" s="12"/>
      <c r="I100" s="39"/>
      <c r="J100" s="12" t="e">
        <f>#REF!+K100+L100+#REF!+#REF!+#REF!</f>
        <v>#REF!</v>
      </c>
      <c r="K100" s="14">
        <v>0</v>
      </c>
      <c r="L100" s="14">
        <v>0</v>
      </c>
      <c r="M100" s="14">
        <v>100000</v>
      </c>
      <c r="N100" s="75"/>
      <c r="O100" s="75"/>
      <c r="P100" s="75">
        <v>0</v>
      </c>
      <c r="Q100" s="75"/>
      <c r="R100" s="75"/>
      <c r="S100" s="75"/>
      <c r="T100" s="75"/>
      <c r="U100" s="75"/>
      <c r="V100" s="75"/>
      <c r="W100" s="75"/>
      <c r="X100" s="75"/>
      <c r="Y100" s="75"/>
      <c r="Z100" s="130"/>
    </row>
    <row r="101" spans="1:26" ht="15.75" hidden="1" customHeight="1" x14ac:dyDescent="0.25">
      <c r="A101" s="86" t="s">
        <v>85</v>
      </c>
      <c r="B101" s="88" t="s">
        <v>86</v>
      </c>
      <c r="C101" s="89"/>
      <c r="D101" s="89"/>
      <c r="E101" s="89"/>
      <c r="F101" s="13" t="s">
        <v>29</v>
      </c>
      <c r="G101" s="92"/>
      <c r="H101" s="12"/>
      <c r="I101" s="39"/>
      <c r="J101" s="12" t="e">
        <f>#REF!+K101+L101+#REF!+#REF!+#REF!</f>
        <v>#REF!</v>
      </c>
      <c r="K101" s="14">
        <v>0</v>
      </c>
      <c r="L101" s="14">
        <v>0</v>
      </c>
      <c r="M101" s="14">
        <v>0</v>
      </c>
      <c r="N101" s="75"/>
      <c r="O101" s="75"/>
      <c r="P101" s="75">
        <v>0</v>
      </c>
      <c r="Q101" s="75"/>
      <c r="R101" s="75"/>
      <c r="S101" s="75"/>
      <c r="T101" s="75"/>
      <c r="U101" s="75"/>
      <c r="V101" s="75"/>
      <c r="W101" s="75"/>
      <c r="X101" s="75"/>
      <c r="Y101" s="75"/>
      <c r="Z101" s="130"/>
    </row>
    <row r="102" spans="1:26" ht="13.9" hidden="1" customHeight="1" x14ac:dyDescent="0.25">
      <c r="A102" s="86"/>
      <c r="B102" s="88"/>
      <c r="C102" s="89"/>
      <c r="D102" s="89"/>
      <c r="E102" s="89"/>
      <c r="F102" s="13" t="s">
        <v>30</v>
      </c>
      <c r="G102" s="92"/>
      <c r="H102" s="12"/>
      <c r="I102" s="39"/>
      <c r="J102" s="12" t="e">
        <f>#REF!+K102+L102+#REF!+#REF!+#REF!</f>
        <v>#REF!</v>
      </c>
      <c r="K102" s="14">
        <v>0</v>
      </c>
      <c r="L102" s="14">
        <v>0</v>
      </c>
      <c r="M102" s="14">
        <v>0</v>
      </c>
      <c r="N102" s="75"/>
      <c r="O102" s="75"/>
      <c r="P102" s="75">
        <v>0</v>
      </c>
      <c r="Q102" s="75"/>
      <c r="R102" s="75"/>
      <c r="S102" s="75"/>
      <c r="T102" s="75"/>
      <c r="U102" s="75"/>
      <c r="V102" s="75"/>
      <c r="W102" s="75"/>
      <c r="X102" s="75"/>
      <c r="Y102" s="75"/>
      <c r="Z102" s="130"/>
    </row>
    <row r="103" spans="1:26" ht="26.45" hidden="1" customHeight="1" x14ac:dyDescent="0.25">
      <c r="A103" s="86"/>
      <c r="B103" s="88"/>
      <c r="C103" s="89"/>
      <c r="D103" s="89"/>
      <c r="E103" s="89"/>
      <c r="F103" s="13" t="s">
        <v>31</v>
      </c>
      <c r="G103" s="92"/>
      <c r="H103" s="12"/>
      <c r="I103" s="39"/>
      <c r="J103" s="12" t="e">
        <f>#REF!+K103+L103+#REF!+#REF!+#REF!</f>
        <v>#REF!</v>
      </c>
      <c r="K103" s="14">
        <v>11500000</v>
      </c>
      <c r="L103" s="14">
        <v>0</v>
      </c>
      <c r="M103" s="14">
        <v>0</v>
      </c>
      <c r="N103" s="75"/>
      <c r="O103" s="75"/>
      <c r="P103" s="75">
        <v>0</v>
      </c>
      <c r="Q103" s="75"/>
      <c r="R103" s="75"/>
      <c r="S103" s="75"/>
      <c r="T103" s="75"/>
      <c r="U103" s="75"/>
      <c r="V103" s="75"/>
      <c r="W103" s="75"/>
      <c r="X103" s="75"/>
      <c r="Y103" s="75"/>
      <c r="Z103" s="130"/>
    </row>
    <row r="104" spans="1:26" ht="15.75" hidden="1" customHeight="1" x14ac:dyDescent="0.25">
      <c r="A104" s="74" t="s">
        <v>87</v>
      </c>
      <c r="B104" s="85" t="s">
        <v>88</v>
      </c>
      <c r="C104" s="87"/>
      <c r="D104" s="87"/>
      <c r="E104" s="87" t="s">
        <v>11</v>
      </c>
      <c r="F104" s="10" t="s">
        <v>29</v>
      </c>
      <c r="G104" s="84"/>
      <c r="H104" s="11"/>
      <c r="I104" s="40"/>
      <c r="J104" s="12" t="e">
        <f>#REF!+K104+L104+#REF!+#REF!+#REF!</f>
        <v>#REF!</v>
      </c>
      <c r="K104" s="100">
        <v>0</v>
      </c>
      <c r="L104" s="100">
        <v>0</v>
      </c>
      <c r="M104" s="100">
        <v>0</v>
      </c>
      <c r="N104" s="100"/>
      <c r="O104" s="100"/>
      <c r="P104" s="100">
        <v>0</v>
      </c>
      <c r="Q104" s="100"/>
      <c r="R104" s="100"/>
      <c r="S104" s="100"/>
      <c r="T104" s="100"/>
      <c r="U104" s="100"/>
      <c r="V104" s="100"/>
      <c r="W104" s="100"/>
      <c r="X104" s="100"/>
      <c r="Y104" s="100"/>
      <c r="Z104" s="131"/>
    </row>
    <row r="105" spans="1:26" ht="13.9" hidden="1" customHeight="1" x14ac:dyDescent="0.25">
      <c r="A105" s="74"/>
      <c r="B105" s="85"/>
      <c r="C105" s="87"/>
      <c r="D105" s="87"/>
      <c r="E105" s="87"/>
      <c r="F105" s="13" t="s">
        <v>30</v>
      </c>
      <c r="G105" s="84">
        <v>5000000</v>
      </c>
      <c r="H105" s="11"/>
      <c r="I105" s="40"/>
      <c r="J105" s="12" t="e">
        <f>#REF!+K105+L105+#REF!+#REF!+#REF!</f>
        <v>#REF!</v>
      </c>
      <c r="K105" s="100">
        <v>4737794.8600000003</v>
      </c>
      <c r="L105" s="100">
        <v>0</v>
      </c>
      <c r="M105" s="100">
        <v>0</v>
      </c>
      <c r="N105" s="100"/>
      <c r="O105" s="100"/>
      <c r="P105" s="100">
        <v>0</v>
      </c>
      <c r="Q105" s="100"/>
      <c r="R105" s="100"/>
      <c r="S105" s="100"/>
      <c r="T105" s="100"/>
      <c r="U105" s="100"/>
      <c r="V105" s="100"/>
      <c r="W105" s="100"/>
      <c r="X105" s="100"/>
      <c r="Y105" s="100"/>
      <c r="Z105" s="131"/>
    </row>
    <row r="106" spans="1:26" ht="26.45" hidden="1" customHeight="1" x14ac:dyDescent="0.25">
      <c r="A106" s="74"/>
      <c r="B106" s="85"/>
      <c r="C106" s="87"/>
      <c r="D106" s="87"/>
      <c r="E106" s="87"/>
      <c r="F106" s="13" t="s">
        <v>31</v>
      </c>
      <c r="G106" s="84"/>
      <c r="H106" s="11"/>
      <c r="I106" s="40"/>
      <c r="J106" s="12" t="e">
        <f>#REF!+K106+L106+#REF!+#REF!+#REF!</f>
        <v>#REF!</v>
      </c>
      <c r="K106" s="100">
        <v>0</v>
      </c>
      <c r="L106" s="100">
        <v>0</v>
      </c>
      <c r="M106" s="100">
        <v>0</v>
      </c>
      <c r="N106" s="100"/>
      <c r="O106" s="100"/>
      <c r="P106" s="100">
        <v>0</v>
      </c>
      <c r="Q106" s="100"/>
      <c r="R106" s="100"/>
      <c r="S106" s="100"/>
      <c r="T106" s="100"/>
      <c r="U106" s="100"/>
      <c r="V106" s="100"/>
      <c r="W106" s="100"/>
      <c r="X106" s="100"/>
      <c r="Y106" s="100"/>
      <c r="Z106" s="131"/>
    </row>
    <row r="107" spans="1:26" ht="13.9" hidden="1" customHeight="1" x14ac:dyDescent="0.25">
      <c r="A107" s="74" t="s">
        <v>89</v>
      </c>
      <c r="B107" s="85" t="s">
        <v>90</v>
      </c>
      <c r="C107" s="87"/>
      <c r="D107" s="87"/>
      <c r="E107" s="87"/>
      <c r="F107" s="10" t="s">
        <v>29</v>
      </c>
      <c r="G107" s="84"/>
      <c r="H107" s="11"/>
      <c r="I107" s="40"/>
      <c r="J107" s="12" t="e">
        <f>#REF!+K107+L107+#REF!+#REF!+#REF!</f>
        <v>#REF!</v>
      </c>
      <c r="K107" s="100">
        <v>0</v>
      </c>
      <c r="L107" s="100">
        <v>0</v>
      </c>
      <c r="M107" s="100">
        <v>0</v>
      </c>
      <c r="N107" s="100"/>
      <c r="O107" s="100"/>
      <c r="P107" s="100">
        <v>0</v>
      </c>
      <c r="Q107" s="100"/>
      <c r="R107" s="100"/>
      <c r="S107" s="100"/>
      <c r="T107" s="100"/>
      <c r="U107" s="100"/>
      <c r="V107" s="100"/>
      <c r="W107" s="100"/>
      <c r="X107" s="100"/>
      <c r="Y107" s="100"/>
      <c r="Z107" s="131"/>
    </row>
    <row r="108" spans="1:26" ht="13.9" hidden="1" customHeight="1" x14ac:dyDescent="0.25">
      <c r="A108" s="74"/>
      <c r="B108" s="85"/>
      <c r="C108" s="87"/>
      <c r="D108" s="87"/>
      <c r="E108" s="87"/>
      <c r="F108" s="13" t="s">
        <v>30</v>
      </c>
      <c r="G108" s="84">
        <v>5000000</v>
      </c>
      <c r="H108" s="11"/>
      <c r="I108" s="40"/>
      <c r="J108" s="12" t="e">
        <f>#REF!+K108+L108+#REF!+#REF!+#REF!</f>
        <v>#REF!</v>
      </c>
      <c r="K108" s="100">
        <f>23311.88+7029.83+11353.93+22570.07+23019.84+22624.72+2098.66</f>
        <v>112008.93000000001</v>
      </c>
      <c r="L108" s="100">
        <v>0</v>
      </c>
      <c r="M108" s="100">
        <v>0</v>
      </c>
      <c r="N108" s="100"/>
      <c r="O108" s="100"/>
      <c r="P108" s="100">
        <v>0</v>
      </c>
      <c r="Q108" s="100"/>
      <c r="R108" s="100"/>
      <c r="S108" s="100"/>
      <c r="T108" s="100"/>
      <c r="U108" s="100"/>
      <c r="V108" s="100"/>
      <c r="W108" s="100"/>
      <c r="X108" s="100"/>
      <c r="Y108" s="100"/>
      <c r="Z108" s="131"/>
    </row>
    <row r="109" spans="1:26" ht="26.45" hidden="1" customHeight="1" x14ac:dyDescent="0.25">
      <c r="A109" s="74"/>
      <c r="B109" s="85"/>
      <c r="C109" s="87"/>
      <c r="D109" s="87"/>
      <c r="E109" s="87"/>
      <c r="F109" s="13" t="s">
        <v>31</v>
      </c>
      <c r="G109" s="84"/>
      <c r="H109" s="11"/>
      <c r="I109" s="40"/>
      <c r="J109" s="12" t="e">
        <f>#REF!+K109+L109+#REF!+#REF!+#REF!</f>
        <v>#REF!</v>
      </c>
      <c r="K109" s="100">
        <v>0</v>
      </c>
      <c r="L109" s="100">
        <v>0</v>
      </c>
      <c r="M109" s="100">
        <v>0</v>
      </c>
      <c r="N109" s="100"/>
      <c r="O109" s="100"/>
      <c r="P109" s="100">
        <v>0</v>
      </c>
      <c r="Q109" s="100"/>
      <c r="R109" s="100"/>
      <c r="S109" s="100"/>
      <c r="T109" s="100"/>
      <c r="U109" s="100"/>
      <c r="V109" s="100"/>
      <c r="W109" s="100"/>
      <c r="X109" s="100"/>
      <c r="Y109" s="100"/>
      <c r="Z109" s="131"/>
    </row>
    <row r="110" spans="1:26" ht="15" customHeight="1" x14ac:dyDescent="0.25">
      <c r="A110" s="155" t="s">
        <v>44</v>
      </c>
      <c r="B110" s="176" t="s">
        <v>158</v>
      </c>
      <c r="C110" s="87"/>
      <c r="D110" s="87"/>
      <c r="E110" s="149" t="s">
        <v>28</v>
      </c>
      <c r="F110" s="38" t="s">
        <v>1</v>
      </c>
      <c r="G110" s="84"/>
      <c r="H110" s="84"/>
      <c r="I110" s="84"/>
      <c r="J110" s="12"/>
      <c r="K110" s="84"/>
      <c r="L110" s="84"/>
      <c r="M110" s="84"/>
      <c r="N110" s="39">
        <f t="shared" ref="N110" si="22">SUM(N111:N113)</f>
        <v>1135123.1000000001</v>
      </c>
      <c r="O110" s="39">
        <f t="shared" ref="O110" si="23">SUM(O111:O113)</f>
        <v>1135123.1000000001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127">
        <v>0</v>
      </c>
    </row>
    <row r="111" spans="1:26" x14ac:dyDescent="0.25">
      <c r="A111" s="156"/>
      <c r="B111" s="177"/>
      <c r="C111" s="87"/>
      <c r="D111" s="87"/>
      <c r="E111" s="150"/>
      <c r="F111" s="10" t="s">
        <v>29</v>
      </c>
      <c r="G111" s="84">
        <v>11100000</v>
      </c>
      <c r="H111" s="11" t="e">
        <f t="shared" ref="H111:H113" si="24">SUM(I111:O111)</f>
        <v>#N/A</v>
      </c>
      <c r="I111" s="11" t="e">
        <v>#N/A</v>
      </c>
      <c r="J111" s="12" t="e">
        <f>#REF!+K111+L111+#REF!+#REF!+#REF!</f>
        <v>#REF!</v>
      </c>
      <c r="K111" s="84" t="e">
        <f>#REF!</f>
        <v>#REF!</v>
      </c>
      <c r="L111" s="84" t="e">
        <f>#REF!</f>
        <v>#REF!</v>
      </c>
      <c r="M111" s="84" t="e">
        <f>#REF!</f>
        <v>#REF!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84">
        <v>0</v>
      </c>
      <c r="Z111" s="129">
        <v>0</v>
      </c>
    </row>
    <row r="112" spans="1:26" x14ac:dyDescent="0.25">
      <c r="A112" s="156"/>
      <c r="B112" s="177"/>
      <c r="C112" s="87"/>
      <c r="D112" s="87"/>
      <c r="E112" s="150"/>
      <c r="F112" s="13" t="s">
        <v>30</v>
      </c>
      <c r="G112" s="84"/>
      <c r="H112" s="11" t="e">
        <f t="shared" si="24"/>
        <v>#N/A</v>
      </c>
      <c r="I112" s="11" t="e">
        <v>#N/A</v>
      </c>
      <c r="J112" s="12" t="e">
        <f>#REF!+K112+L112+#REF!+#REF!+#REF!</f>
        <v>#REF!</v>
      </c>
      <c r="K112" s="84">
        <v>0</v>
      </c>
      <c r="L112" s="84" t="e">
        <f>#REF!</f>
        <v>#REF!</v>
      </c>
      <c r="M112" s="84">
        <v>0</v>
      </c>
      <c r="N112" s="92">
        <f>O112+P112+Q112+R112+S112+T112+U112+Z112</f>
        <v>1135123.1000000001</v>
      </c>
      <c r="O112" s="84">
        <f>1100123.1+35000</f>
        <v>1135123.1000000001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4">
        <v>0</v>
      </c>
      <c r="X112" s="84">
        <v>0</v>
      </c>
      <c r="Y112" s="84">
        <v>0</v>
      </c>
      <c r="Z112" s="131"/>
    </row>
    <row r="113" spans="1:996" ht="25.5" x14ac:dyDescent="0.25">
      <c r="A113" s="157"/>
      <c r="B113" s="178"/>
      <c r="C113" s="87"/>
      <c r="D113" s="87"/>
      <c r="E113" s="151"/>
      <c r="F113" s="13" t="s">
        <v>31</v>
      </c>
      <c r="G113" s="84"/>
      <c r="H113" s="11" t="e">
        <f t="shared" si="24"/>
        <v>#N/A</v>
      </c>
      <c r="I113" s="11" t="e">
        <v>#N/A</v>
      </c>
      <c r="J113" s="12" t="e">
        <f>#REF!+K113+L113+#REF!+#REF!+#REF!</f>
        <v>#REF!</v>
      </c>
      <c r="K113" s="84" t="e">
        <f>#REF!</f>
        <v>#REF!</v>
      </c>
      <c r="L113" s="84" t="e">
        <f>#REF!</f>
        <v>#REF!</v>
      </c>
      <c r="M113" s="84" t="e">
        <f>#REF!</f>
        <v>#REF!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84">
        <v>0</v>
      </c>
      <c r="Z113" s="129">
        <v>0</v>
      </c>
    </row>
    <row r="114" spans="1:996" x14ac:dyDescent="0.25">
      <c r="A114" s="155"/>
      <c r="B114" s="176" t="s">
        <v>175</v>
      </c>
      <c r="C114" s="87"/>
      <c r="D114" s="87"/>
      <c r="E114" s="158" t="s">
        <v>11</v>
      </c>
      <c r="F114" s="38" t="s">
        <v>1</v>
      </c>
      <c r="G114" s="82"/>
      <c r="H114" s="11"/>
      <c r="I114" s="11"/>
      <c r="J114" s="12"/>
      <c r="K114" s="84"/>
      <c r="L114" s="84"/>
      <c r="M114" s="84"/>
      <c r="N114" s="84">
        <f>N115+N116+N117</f>
        <v>24417619.780000001</v>
      </c>
      <c r="O114" s="84">
        <f>O115+O116+O117</f>
        <v>6862132.2000000011</v>
      </c>
      <c r="P114" s="84">
        <f t="shared" ref="P114:Z114" si="25">P115+P116+P117</f>
        <v>4263278.97</v>
      </c>
      <c r="Q114" s="84">
        <f t="shared" si="25"/>
        <v>2938607.87</v>
      </c>
      <c r="R114" s="84">
        <f t="shared" si="25"/>
        <v>3105242.88</v>
      </c>
      <c r="S114" s="84">
        <f t="shared" si="25"/>
        <v>7248357.8600000003</v>
      </c>
      <c r="T114" s="84">
        <f t="shared" si="25"/>
        <v>0</v>
      </c>
      <c r="U114" s="84">
        <f t="shared" si="25"/>
        <v>0</v>
      </c>
      <c r="V114" s="84">
        <f t="shared" ref="V114:Y114" si="26">V115+V116+V117</f>
        <v>1</v>
      </c>
      <c r="W114" s="84">
        <f t="shared" si="26"/>
        <v>2</v>
      </c>
      <c r="X114" s="84">
        <f t="shared" si="26"/>
        <v>3</v>
      </c>
      <c r="Y114" s="84">
        <f t="shared" si="26"/>
        <v>4</v>
      </c>
      <c r="Z114" s="129">
        <f t="shared" si="25"/>
        <v>0</v>
      </c>
    </row>
    <row r="115" spans="1:996" x14ac:dyDescent="0.25">
      <c r="A115" s="156"/>
      <c r="B115" s="177"/>
      <c r="C115" s="87"/>
      <c r="D115" s="87"/>
      <c r="E115" s="159"/>
      <c r="F115" s="10" t="s">
        <v>29</v>
      </c>
      <c r="G115" s="82"/>
      <c r="H115" s="11"/>
      <c r="I115" s="11"/>
      <c r="J115" s="12"/>
      <c r="K115" s="84"/>
      <c r="L115" s="84"/>
      <c r="M115" s="84"/>
      <c r="N115" s="84">
        <f>O115+P115+Q115+R115+S115+T115+U115+Z115</f>
        <v>0</v>
      </c>
      <c r="O115" s="84">
        <f>O19+O77+O111</f>
        <v>0</v>
      </c>
      <c r="P115" s="84">
        <f t="shared" ref="P115:Z115" si="27">P19+P77+P111</f>
        <v>0</v>
      </c>
      <c r="Q115" s="84">
        <f t="shared" si="27"/>
        <v>0</v>
      </c>
      <c r="R115" s="84">
        <f t="shared" si="27"/>
        <v>0</v>
      </c>
      <c r="S115" s="84">
        <f t="shared" si="27"/>
        <v>0</v>
      </c>
      <c r="T115" s="84">
        <f t="shared" si="27"/>
        <v>0</v>
      </c>
      <c r="U115" s="84">
        <f t="shared" si="27"/>
        <v>0</v>
      </c>
      <c r="V115" s="84">
        <f t="shared" ref="V115:Y115" si="28">V19+V77+V111</f>
        <v>0</v>
      </c>
      <c r="W115" s="84">
        <f t="shared" si="28"/>
        <v>0</v>
      </c>
      <c r="X115" s="84">
        <f t="shared" si="28"/>
        <v>0</v>
      </c>
      <c r="Y115" s="84">
        <f t="shared" si="28"/>
        <v>0</v>
      </c>
      <c r="Z115" s="129">
        <f t="shared" si="27"/>
        <v>0</v>
      </c>
    </row>
    <row r="116" spans="1:996" s="4" customFormat="1" ht="17.25" customHeight="1" x14ac:dyDescent="0.25">
      <c r="A116" s="156"/>
      <c r="B116" s="177"/>
      <c r="C116" s="87"/>
      <c r="D116" s="87"/>
      <c r="E116" s="159"/>
      <c r="F116" s="13" t="s">
        <v>30</v>
      </c>
      <c r="G116" s="82"/>
      <c r="H116" s="84" t="e">
        <f>SUM(I116:O116)</f>
        <v>#REF!</v>
      </c>
      <c r="I116" s="100" t="e">
        <f>I20+#REF!+#REF!+I78+#REF!</f>
        <v>#REF!</v>
      </c>
      <c r="J116" s="92" t="e">
        <f>#REF!+K116+L116+#REF!+#REF!+#REF!</f>
        <v>#REF!</v>
      </c>
      <c r="K116" s="100" t="e">
        <f>K20+#REF!+#REF!+K78+#REF!+#REF!+#REF!+#REF!</f>
        <v>#REF!</v>
      </c>
      <c r="L116" s="100" t="e">
        <f>L20+#REF!+#REF!+L78+#REF!+#REF!+#REF!+#REF!</f>
        <v>#REF!</v>
      </c>
      <c r="M116" s="100" t="e">
        <f>M20+#REF!+#REF!+M78+#REF!+#REF!+#REF!+#REF!+#REF!</f>
        <v>#REF!</v>
      </c>
      <c r="N116" s="84">
        <f t="shared" ref="N116:N117" si="29">O116+P116+Q116+R116+S116+T116+U116+Z116</f>
        <v>24417619.780000001</v>
      </c>
      <c r="O116" s="100">
        <f>O20+O78+O112</f>
        <v>6862132.2000000011</v>
      </c>
      <c r="P116" s="100">
        <f t="shared" ref="P116:Z116" si="30">P20+P78+P112</f>
        <v>4263278.97</v>
      </c>
      <c r="Q116" s="100">
        <f t="shared" si="30"/>
        <v>2938607.87</v>
      </c>
      <c r="R116" s="100">
        <f t="shared" si="30"/>
        <v>3105242.88</v>
      </c>
      <c r="S116" s="100">
        <f t="shared" si="30"/>
        <v>7248357.8600000003</v>
      </c>
      <c r="T116" s="100">
        <f t="shared" si="30"/>
        <v>0</v>
      </c>
      <c r="U116" s="100">
        <f t="shared" si="30"/>
        <v>0</v>
      </c>
      <c r="V116" s="100">
        <f t="shared" ref="V116:Y116" si="31">V20+V78+V112</f>
        <v>1</v>
      </c>
      <c r="W116" s="100">
        <f t="shared" si="31"/>
        <v>2</v>
      </c>
      <c r="X116" s="100">
        <f t="shared" si="31"/>
        <v>3</v>
      </c>
      <c r="Y116" s="100">
        <f t="shared" si="31"/>
        <v>4</v>
      </c>
      <c r="Z116" s="131">
        <f t="shared" si="30"/>
        <v>0</v>
      </c>
    </row>
    <row r="117" spans="1:996" ht="26.25" customHeight="1" x14ac:dyDescent="0.25">
      <c r="A117" s="157"/>
      <c r="B117" s="178"/>
      <c r="C117" s="87"/>
      <c r="D117" s="87"/>
      <c r="E117" s="160"/>
      <c r="F117" s="13" t="s">
        <v>31</v>
      </c>
      <c r="G117" s="83"/>
      <c r="H117" s="84" t="e">
        <f>SUM(I117:O117)</f>
        <v>#REF!</v>
      </c>
      <c r="I117" s="100" t="e">
        <f>I21+#REF!+#REF!+I79+#REF!</f>
        <v>#REF!</v>
      </c>
      <c r="J117" s="92" t="e">
        <f>#REF!+K117+L117+#REF!+#REF!+#REF!</f>
        <v>#REF!</v>
      </c>
      <c r="K117" s="100" t="e">
        <f>K21+#REF!+#REF!+K79+#REF!+#REF!+#REF!+#REF!</f>
        <v>#REF!</v>
      </c>
      <c r="L117" s="100" t="e">
        <f>L21+#REF!+#REF!+L79+#REF!+#REF!+#REF!+#REF!</f>
        <v>#REF!</v>
      </c>
      <c r="M117" s="100" t="e">
        <f>M21+#REF!+#REF!+M79+#REF!+#REF!+#REF!+#REF!+#REF!</f>
        <v>#REF!</v>
      </c>
      <c r="N117" s="84">
        <f t="shared" si="29"/>
        <v>0</v>
      </c>
      <c r="O117" s="100">
        <f>O21+O79+O113</f>
        <v>0</v>
      </c>
      <c r="P117" s="100">
        <f t="shared" ref="P117:Z117" si="32">P21+P79+P113</f>
        <v>0</v>
      </c>
      <c r="Q117" s="100">
        <f t="shared" si="32"/>
        <v>0</v>
      </c>
      <c r="R117" s="100">
        <f t="shared" si="32"/>
        <v>0</v>
      </c>
      <c r="S117" s="100">
        <f t="shared" si="32"/>
        <v>0</v>
      </c>
      <c r="T117" s="100">
        <f t="shared" si="32"/>
        <v>0</v>
      </c>
      <c r="U117" s="100">
        <f t="shared" si="32"/>
        <v>0</v>
      </c>
      <c r="V117" s="100">
        <f t="shared" ref="V117:Y117" si="33">V21+V79+V113</f>
        <v>0</v>
      </c>
      <c r="W117" s="100">
        <f t="shared" si="33"/>
        <v>0</v>
      </c>
      <c r="X117" s="100">
        <f t="shared" si="33"/>
        <v>0</v>
      </c>
      <c r="Y117" s="100">
        <f t="shared" si="33"/>
        <v>0</v>
      </c>
      <c r="Z117" s="131">
        <f t="shared" si="32"/>
        <v>0</v>
      </c>
      <c r="AC117" s="31"/>
      <c r="AD117" s="31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  <c r="AHG117" s="4"/>
      <c r="AHH117" s="4"/>
      <c r="AHI117" s="4"/>
      <c r="AHJ117" s="4"/>
      <c r="AHK117" s="4"/>
      <c r="AHL117" s="4"/>
      <c r="AHM117" s="4"/>
      <c r="AHN117" s="4"/>
      <c r="AHO117" s="4"/>
      <c r="AHP117" s="4"/>
      <c r="AHQ117" s="4"/>
      <c r="AHR117" s="4"/>
      <c r="AHS117" s="4"/>
      <c r="AHT117" s="4"/>
      <c r="AHU117" s="4"/>
      <c r="AHV117" s="4"/>
      <c r="AHW117" s="4"/>
      <c r="AHX117" s="4"/>
      <c r="AHY117" s="4"/>
      <c r="AHZ117" s="4"/>
      <c r="AIA117" s="4"/>
      <c r="AIB117" s="4"/>
      <c r="AIC117" s="4"/>
      <c r="AID117" s="4"/>
      <c r="AIE117" s="4"/>
      <c r="AIF117" s="4"/>
      <c r="AIG117" s="4"/>
      <c r="AIH117" s="4"/>
      <c r="AII117" s="4"/>
      <c r="AIJ117" s="4"/>
      <c r="AIK117" s="4"/>
      <c r="AIL117" s="4"/>
      <c r="AIM117" s="4"/>
      <c r="AIN117" s="4"/>
      <c r="AIO117" s="4"/>
      <c r="AIP117" s="4"/>
      <c r="AIQ117" s="4"/>
      <c r="AIR117" s="4"/>
      <c r="AIS117" s="4"/>
      <c r="AIT117" s="4"/>
      <c r="AIU117" s="4"/>
      <c r="AIV117" s="4"/>
      <c r="AIW117" s="4"/>
      <c r="AIX117" s="4"/>
      <c r="AIY117" s="4"/>
      <c r="AIZ117" s="4"/>
      <c r="AJA117" s="4"/>
      <c r="AJB117" s="4"/>
      <c r="AJC117" s="4"/>
      <c r="AJD117" s="4"/>
      <c r="AJE117" s="4"/>
      <c r="AJF117" s="4"/>
      <c r="AJG117" s="4"/>
      <c r="AJH117" s="4"/>
      <c r="AJI117" s="4"/>
      <c r="AJJ117" s="4"/>
      <c r="AJK117" s="4"/>
      <c r="AJL117" s="4"/>
      <c r="AJM117" s="4"/>
      <c r="AJN117" s="4"/>
      <c r="AJO117" s="4"/>
      <c r="AJP117" s="4"/>
      <c r="AJQ117" s="4"/>
      <c r="AJR117" s="4"/>
      <c r="AJS117" s="4"/>
      <c r="AJT117" s="4"/>
      <c r="AJU117" s="4"/>
      <c r="AJV117" s="4"/>
      <c r="AJW117" s="4"/>
      <c r="AJX117" s="4"/>
      <c r="AJY117" s="4"/>
      <c r="AJZ117" s="4"/>
      <c r="AKA117" s="4"/>
      <c r="AKB117" s="4"/>
      <c r="AKC117" s="4"/>
      <c r="AKD117" s="4"/>
      <c r="AKE117" s="4"/>
      <c r="AKF117" s="4"/>
      <c r="AKG117" s="4"/>
      <c r="AKH117" s="4"/>
      <c r="AKI117" s="4"/>
      <c r="AKJ117" s="4"/>
      <c r="AKK117" s="4"/>
      <c r="AKL117" s="4"/>
      <c r="AKM117" s="4"/>
      <c r="AKN117" s="4"/>
      <c r="AKO117" s="4"/>
      <c r="AKP117" s="4"/>
      <c r="AKQ117" s="4"/>
      <c r="AKR117" s="4"/>
      <c r="AKS117" s="4"/>
      <c r="AKT117" s="4"/>
      <c r="AKU117" s="4"/>
      <c r="AKV117" s="4"/>
      <c r="AKW117" s="4"/>
      <c r="AKX117" s="4"/>
      <c r="AKY117" s="4"/>
      <c r="AKZ117" s="4"/>
      <c r="ALA117" s="4"/>
      <c r="ALB117" s="4"/>
      <c r="ALC117" s="4"/>
      <c r="ALD117" s="4"/>
      <c r="ALE117" s="4"/>
      <c r="ALF117" s="4"/>
      <c r="ALG117" s="4"/>
      <c r="ALH117" s="4"/>
    </row>
    <row r="118" spans="1:996" ht="18.75" customHeight="1" x14ac:dyDescent="0.25">
      <c r="A118" s="155"/>
      <c r="B118" s="176" t="s">
        <v>141</v>
      </c>
      <c r="C118" s="87"/>
      <c r="D118" s="87"/>
      <c r="E118" s="149"/>
      <c r="F118" s="15" t="s">
        <v>1</v>
      </c>
      <c r="G118" s="84"/>
      <c r="H118" s="84"/>
      <c r="I118" s="100"/>
      <c r="J118" s="92"/>
      <c r="K118" s="100"/>
      <c r="L118" s="100"/>
      <c r="M118" s="100"/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129">
        <v>0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  <c r="ALE118" s="4"/>
      <c r="ALF118" s="4"/>
      <c r="ALG118" s="4"/>
      <c r="ALH118" s="4"/>
    </row>
    <row r="119" spans="1:996" ht="25.5" customHeight="1" x14ac:dyDescent="0.25">
      <c r="A119" s="156"/>
      <c r="B119" s="177"/>
      <c r="C119" s="87"/>
      <c r="D119" s="87"/>
      <c r="E119" s="150"/>
      <c r="F119" s="15" t="s">
        <v>2</v>
      </c>
      <c r="G119" s="84"/>
      <c r="H119" s="84"/>
      <c r="I119" s="100"/>
      <c r="J119" s="92"/>
      <c r="K119" s="100"/>
      <c r="L119" s="100"/>
      <c r="M119" s="100"/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129">
        <v>0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  <c r="ALE119" s="4"/>
      <c r="ALF119" s="4"/>
      <c r="ALG119" s="4"/>
      <c r="ALH119" s="4"/>
    </row>
    <row r="120" spans="1:996" ht="27" customHeight="1" x14ac:dyDescent="0.25">
      <c r="A120" s="156"/>
      <c r="B120" s="177"/>
      <c r="C120" s="87"/>
      <c r="D120" s="87"/>
      <c r="E120" s="150"/>
      <c r="F120" s="15" t="s">
        <v>142</v>
      </c>
      <c r="G120" s="84"/>
      <c r="H120" s="84"/>
      <c r="I120" s="100"/>
      <c r="J120" s="92"/>
      <c r="K120" s="100"/>
      <c r="L120" s="100"/>
      <c r="M120" s="100"/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84">
        <v>0</v>
      </c>
      <c r="Z120" s="129">
        <v>0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</row>
    <row r="121" spans="1:996" ht="17.25" customHeight="1" x14ac:dyDescent="0.25">
      <c r="A121" s="156"/>
      <c r="B121" s="177"/>
      <c r="C121" s="87"/>
      <c r="D121" s="87"/>
      <c r="E121" s="150"/>
      <c r="F121" s="15" t="s">
        <v>3</v>
      </c>
      <c r="G121" s="84"/>
      <c r="H121" s="84"/>
      <c r="I121" s="100"/>
      <c r="J121" s="92"/>
      <c r="K121" s="100"/>
      <c r="L121" s="100"/>
      <c r="M121" s="100"/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129">
        <v>0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</row>
    <row r="122" spans="1:996" ht="26.25" customHeight="1" x14ac:dyDescent="0.25">
      <c r="A122" s="157"/>
      <c r="B122" s="178"/>
      <c r="C122" s="87"/>
      <c r="D122" s="87"/>
      <c r="E122" s="151"/>
      <c r="F122" s="15" t="s">
        <v>143</v>
      </c>
      <c r="G122" s="84"/>
      <c r="H122" s="84"/>
      <c r="I122" s="100"/>
      <c r="J122" s="92"/>
      <c r="K122" s="100"/>
      <c r="L122" s="100"/>
      <c r="M122" s="100"/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129">
        <v>0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  <c r="ALE122" s="4"/>
      <c r="ALF122" s="4"/>
      <c r="ALG122" s="4"/>
      <c r="ALH122" s="4"/>
    </row>
    <row r="123" spans="1:996" ht="16.5" customHeight="1" x14ac:dyDescent="0.25">
      <c r="A123" s="182" t="s">
        <v>136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4"/>
      <c r="AA123" s="31"/>
    </row>
    <row r="124" spans="1:996" ht="21" customHeight="1" x14ac:dyDescent="0.25">
      <c r="A124" s="155" t="s">
        <v>18</v>
      </c>
      <c r="B124" s="185" t="s">
        <v>171</v>
      </c>
      <c r="C124" s="33"/>
      <c r="D124" s="33"/>
      <c r="E124" s="152" t="s">
        <v>11</v>
      </c>
      <c r="F124" s="38" t="s">
        <v>1</v>
      </c>
      <c r="G124" s="33"/>
      <c r="H124" s="33"/>
      <c r="I124" s="33"/>
      <c r="J124" s="33"/>
      <c r="K124" s="33"/>
      <c r="L124" s="33"/>
      <c r="M124" s="33"/>
      <c r="N124" s="39">
        <f t="shared" ref="N124" si="34">SUM(N125:N127)</f>
        <v>166635.01</v>
      </c>
      <c r="O124" s="39">
        <f t="shared" ref="O124" si="35">SUM(O125:O127)</f>
        <v>166635.01</v>
      </c>
      <c r="P124" s="39">
        <f t="shared" ref="P124" si="36">SUM(P125:P127)</f>
        <v>0</v>
      </c>
      <c r="Q124" s="39">
        <f t="shared" ref="Q124:R124" si="37">SUM(Q125:Q127)</f>
        <v>0</v>
      </c>
      <c r="R124" s="39">
        <f t="shared" si="37"/>
        <v>0</v>
      </c>
      <c r="S124" s="39">
        <f t="shared" ref="S124" si="38">SUM(S125:S127)</f>
        <v>0</v>
      </c>
      <c r="T124" s="39">
        <f t="shared" ref="T124" si="39">SUM(T125:T127)</f>
        <v>0</v>
      </c>
      <c r="U124" s="39">
        <f t="shared" ref="U124:Y124" si="40">SUM(U125:U127)</f>
        <v>0</v>
      </c>
      <c r="V124" s="39">
        <f t="shared" si="40"/>
        <v>0</v>
      </c>
      <c r="W124" s="39">
        <f t="shared" si="40"/>
        <v>0</v>
      </c>
      <c r="X124" s="39">
        <f t="shared" si="40"/>
        <v>0</v>
      </c>
      <c r="Y124" s="39">
        <f t="shared" si="40"/>
        <v>0</v>
      </c>
      <c r="Z124" s="127">
        <f t="shared" ref="Z124" si="41">SUM(Z125:Z127)</f>
        <v>0</v>
      </c>
      <c r="AA124" s="31"/>
    </row>
    <row r="125" spans="1:996" ht="18.75" customHeight="1" x14ac:dyDescent="0.25">
      <c r="A125" s="156"/>
      <c r="B125" s="186"/>
      <c r="C125" s="75"/>
      <c r="D125" s="75"/>
      <c r="E125" s="153"/>
      <c r="F125" s="16" t="s">
        <v>29</v>
      </c>
      <c r="G125" s="75">
        <v>882774.4</v>
      </c>
      <c r="H125" s="75" t="e">
        <f t="shared" ref="H125:H151" si="42">SUM(I125:O125)</f>
        <v>#REF!</v>
      </c>
      <c r="I125" s="75">
        <v>0</v>
      </c>
      <c r="J125" s="75" t="e">
        <f>#REF!+K125+L125+#REF!+#REF!+#REF!</f>
        <v>#REF!</v>
      </c>
      <c r="K125" s="75">
        <v>0</v>
      </c>
      <c r="L125" s="75">
        <v>0</v>
      </c>
      <c r="M125" s="75">
        <v>0</v>
      </c>
      <c r="N125" s="75">
        <f>SUM(O125:Z125)</f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130">
        <v>0</v>
      </c>
      <c r="AA125" s="139"/>
    </row>
    <row r="126" spans="1:996" x14ac:dyDescent="0.25">
      <c r="A126" s="156"/>
      <c r="B126" s="186"/>
      <c r="C126" s="75"/>
      <c r="D126" s="75"/>
      <c r="E126" s="153"/>
      <c r="F126" s="16" t="s">
        <v>30</v>
      </c>
      <c r="G126" s="75"/>
      <c r="H126" s="75" t="e">
        <f t="shared" si="42"/>
        <v>#REF!</v>
      </c>
      <c r="I126" s="75">
        <v>819635.71</v>
      </c>
      <c r="J126" s="75" t="e">
        <f>#REF!+K126+L126+#REF!+#REF!+#REF!</f>
        <v>#REF!</v>
      </c>
      <c r="K126" s="75">
        <v>166635.01</v>
      </c>
      <c r="L126" s="75">
        <v>166635.01</v>
      </c>
      <c r="M126" s="75">
        <v>166635.01</v>
      </c>
      <c r="N126" s="75">
        <f>SUM(O126:Z126)</f>
        <v>166635.01</v>
      </c>
      <c r="O126" s="75">
        <v>166635.01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130">
        <v>0</v>
      </c>
    </row>
    <row r="127" spans="1:996" ht="39" customHeight="1" x14ac:dyDescent="0.25">
      <c r="A127" s="157"/>
      <c r="B127" s="187"/>
      <c r="C127" s="75"/>
      <c r="D127" s="75"/>
      <c r="E127" s="154"/>
      <c r="F127" s="16" t="s">
        <v>91</v>
      </c>
      <c r="G127" s="75"/>
      <c r="H127" s="75" t="e">
        <f t="shared" si="42"/>
        <v>#REF!</v>
      </c>
      <c r="I127" s="75">
        <v>0</v>
      </c>
      <c r="J127" s="75" t="e">
        <f>#REF!+K127+L127+#REF!+#REF!+#REF!</f>
        <v>#REF!</v>
      </c>
      <c r="K127" s="75">
        <v>0</v>
      </c>
      <c r="L127" s="75">
        <v>0</v>
      </c>
      <c r="M127" s="75">
        <v>0</v>
      </c>
      <c r="N127" s="75">
        <f t="shared" ref="N127:N155" si="43">SUM(O127:Z127)</f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130">
        <v>0</v>
      </c>
      <c r="AE127" s="3"/>
    </row>
    <row r="128" spans="1:996" ht="13.9" hidden="1" customHeight="1" x14ac:dyDescent="0.25">
      <c r="A128" s="70" t="s">
        <v>92</v>
      </c>
      <c r="B128" s="71" t="s">
        <v>93</v>
      </c>
      <c r="C128" s="69"/>
      <c r="D128" s="69"/>
      <c r="E128" s="69" t="s">
        <v>11</v>
      </c>
      <c r="F128" s="17" t="s">
        <v>29</v>
      </c>
      <c r="G128" s="75">
        <v>882774.4</v>
      </c>
      <c r="H128" s="18" t="e">
        <f t="shared" si="42"/>
        <v>#REF!</v>
      </c>
      <c r="I128" s="18">
        <v>0</v>
      </c>
      <c r="J128" s="12" t="e">
        <f>#REF!+K128+L128+#REF!+#REF!+#REF!</f>
        <v>#REF!</v>
      </c>
      <c r="K128" s="75">
        <v>0</v>
      </c>
      <c r="L128" s="75">
        <v>0</v>
      </c>
      <c r="M128" s="75">
        <v>0</v>
      </c>
      <c r="N128" s="75">
        <f t="shared" si="43"/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130">
        <v>0</v>
      </c>
    </row>
    <row r="129" spans="1:26" ht="13.9" hidden="1" customHeight="1" x14ac:dyDescent="0.25">
      <c r="A129" s="70"/>
      <c r="B129" s="71"/>
      <c r="C129" s="69"/>
      <c r="D129" s="69"/>
      <c r="E129" s="69"/>
      <c r="F129" s="13" t="s">
        <v>30</v>
      </c>
      <c r="G129" s="75"/>
      <c r="H129" s="18" t="e">
        <f t="shared" si="42"/>
        <v>#REF!</v>
      </c>
      <c r="I129" s="18">
        <v>819635.71</v>
      </c>
      <c r="J129" s="12" t="e">
        <f>#REF!+K129+L129+#REF!+#REF!+#REF!</f>
        <v>#REF!</v>
      </c>
      <c r="K129" s="75">
        <v>0</v>
      </c>
      <c r="L129" s="75">
        <v>0</v>
      </c>
      <c r="M129" s="75">
        <v>0</v>
      </c>
      <c r="N129" s="75">
        <f t="shared" si="43"/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130">
        <v>0</v>
      </c>
    </row>
    <row r="130" spans="1:26" ht="31.5" hidden="1" customHeight="1" x14ac:dyDescent="0.25">
      <c r="A130" s="70"/>
      <c r="B130" s="71"/>
      <c r="C130" s="69"/>
      <c r="D130" s="69"/>
      <c r="E130" s="69"/>
      <c r="F130" s="13" t="s">
        <v>91</v>
      </c>
      <c r="G130" s="75"/>
      <c r="H130" s="18" t="e">
        <f t="shared" si="42"/>
        <v>#REF!</v>
      </c>
      <c r="I130" s="18">
        <v>0</v>
      </c>
      <c r="J130" s="12" t="e">
        <f>#REF!+K130+L130+#REF!+#REF!+#REF!</f>
        <v>#REF!</v>
      </c>
      <c r="K130" s="75">
        <v>0</v>
      </c>
      <c r="L130" s="75">
        <v>0</v>
      </c>
      <c r="M130" s="75">
        <v>0</v>
      </c>
      <c r="N130" s="75">
        <f t="shared" si="43"/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130">
        <v>0</v>
      </c>
    </row>
    <row r="131" spans="1:26" ht="20.25" hidden="1" customHeight="1" x14ac:dyDescent="0.25">
      <c r="A131" s="74" t="s">
        <v>48</v>
      </c>
      <c r="B131" s="75" t="s">
        <v>94</v>
      </c>
      <c r="C131" s="75"/>
      <c r="D131" s="75"/>
      <c r="E131" s="75" t="s">
        <v>11</v>
      </c>
      <c r="F131" s="16" t="s">
        <v>29</v>
      </c>
      <c r="G131" s="75">
        <v>882774.4</v>
      </c>
      <c r="H131" s="75" t="e">
        <f t="shared" si="42"/>
        <v>#REF!</v>
      </c>
      <c r="I131" s="75">
        <v>0</v>
      </c>
      <c r="J131" s="75" t="e">
        <f>#REF!+K131+L131+#REF!+#REF!+#REF!</f>
        <v>#REF!</v>
      </c>
      <c r="K131" s="75">
        <v>0</v>
      </c>
      <c r="L131" s="75">
        <v>0</v>
      </c>
      <c r="M131" s="75">
        <v>0</v>
      </c>
      <c r="N131" s="75">
        <f t="shared" si="43"/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130">
        <v>0</v>
      </c>
    </row>
    <row r="132" spans="1:26" ht="19.5" hidden="1" customHeight="1" x14ac:dyDescent="0.25">
      <c r="A132" s="74"/>
      <c r="B132" s="75"/>
      <c r="C132" s="75"/>
      <c r="D132" s="75"/>
      <c r="E132" s="75"/>
      <c r="F132" s="16" t="s">
        <v>30</v>
      </c>
      <c r="G132" s="75"/>
      <c r="H132" s="75" t="e">
        <f t="shared" si="42"/>
        <v>#REF!</v>
      </c>
      <c r="I132" s="75">
        <v>819635.71</v>
      </c>
      <c r="J132" s="75" t="e">
        <f>#REF!+K132+L132+#REF!+#REF!+#REF!</f>
        <v>#REF!</v>
      </c>
      <c r="K132" s="75">
        <v>0</v>
      </c>
      <c r="L132" s="75">
        <v>166635.01</v>
      </c>
      <c r="M132" s="75">
        <v>166635.01</v>
      </c>
      <c r="N132" s="75">
        <f t="shared" si="43"/>
        <v>166635.01</v>
      </c>
      <c r="O132" s="75">
        <v>166635.01</v>
      </c>
      <c r="P132" s="75">
        <v>0</v>
      </c>
      <c r="Q132" s="75">
        <v>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130">
        <v>0</v>
      </c>
    </row>
    <row r="133" spans="1:26" ht="17.25" hidden="1" customHeight="1" x14ac:dyDescent="0.25">
      <c r="A133" s="74"/>
      <c r="B133" s="75"/>
      <c r="C133" s="75"/>
      <c r="D133" s="75"/>
      <c r="E133" s="75"/>
      <c r="F133" s="16" t="s">
        <v>91</v>
      </c>
      <c r="G133" s="75"/>
      <c r="H133" s="75" t="e">
        <f t="shared" si="42"/>
        <v>#REF!</v>
      </c>
      <c r="I133" s="75">
        <v>0</v>
      </c>
      <c r="J133" s="75" t="e">
        <f>#REF!+K133+L133+#REF!+#REF!+#REF!</f>
        <v>#REF!</v>
      </c>
      <c r="K133" s="75">
        <v>0</v>
      </c>
      <c r="L133" s="75">
        <v>0</v>
      </c>
      <c r="M133" s="75">
        <v>0</v>
      </c>
      <c r="N133" s="75">
        <f t="shared" si="43"/>
        <v>0</v>
      </c>
      <c r="O133" s="75">
        <v>0</v>
      </c>
      <c r="P133" s="75">
        <v>0</v>
      </c>
      <c r="Q133" s="75">
        <v>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  <c r="W133" s="75">
        <v>0</v>
      </c>
      <c r="X133" s="75">
        <v>0</v>
      </c>
      <c r="Y133" s="75">
        <v>0</v>
      </c>
      <c r="Z133" s="130">
        <v>0</v>
      </c>
    </row>
    <row r="134" spans="1:26" ht="17.25" hidden="1" customHeight="1" x14ac:dyDescent="0.25">
      <c r="A134" s="74" t="s">
        <v>5</v>
      </c>
      <c r="B134" s="75" t="s">
        <v>95</v>
      </c>
      <c r="C134" s="75"/>
      <c r="D134" s="75"/>
      <c r="E134" s="75" t="s">
        <v>11</v>
      </c>
      <c r="F134" s="16" t="s">
        <v>29</v>
      </c>
      <c r="G134" s="75">
        <v>882774.4</v>
      </c>
      <c r="H134" s="75" t="e">
        <f t="shared" si="42"/>
        <v>#REF!</v>
      </c>
      <c r="I134" s="75">
        <v>0</v>
      </c>
      <c r="J134" s="75" t="e">
        <f>#REF!+K134+L134+#REF!+#REF!+#REF!</f>
        <v>#REF!</v>
      </c>
      <c r="K134" s="75">
        <v>9040400</v>
      </c>
      <c r="L134" s="75">
        <v>0</v>
      </c>
      <c r="M134" s="75">
        <v>0</v>
      </c>
      <c r="N134" s="75">
        <f t="shared" si="43"/>
        <v>0</v>
      </c>
      <c r="O134" s="75">
        <v>0</v>
      </c>
      <c r="P134" s="75">
        <v>0</v>
      </c>
      <c r="Q134" s="75">
        <v>0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0</v>
      </c>
      <c r="Z134" s="130">
        <v>0</v>
      </c>
    </row>
    <row r="135" spans="1:26" ht="17.25" hidden="1" customHeight="1" x14ac:dyDescent="0.25">
      <c r="A135" s="74"/>
      <c r="B135" s="75"/>
      <c r="C135" s="75"/>
      <c r="D135" s="75"/>
      <c r="E135" s="75"/>
      <c r="F135" s="16" t="s">
        <v>30</v>
      </c>
      <c r="G135" s="75"/>
      <c r="H135" s="75" t="e">
        <f t="shared" si="42"/>
        <v>#REF!</v>
      </c>
      <c r="I135" s="75">
        <v>819635.71</v>
      </c>
      <c r="J135" s="75" t="e">
        <f>#REF!+K135+L135+#REF!+#REF!+#REF!</f>
        <v>#REF!</v>
      </c>
      <c r="K135" s="75">
        <v>25000000</v>
      </c>
      <c r="L135" s="75">
        <v>0</v>
      </c>
      <c r="M135" s="75">
        <v>0</v>
      </c>
      <c r="N135" s="75">
        <f t="shared" si="43"/>
        <v>0</v>
      </c>
      <c r="O135" s="75">
        <v>0</v>
      </c>
      <c r="P135" s="75">
        <v>0</v>
      </c>
      <c r="Q135" s="75">
        <v>0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130">
        <v>0</v>
      </c>
    </row>
    <row r="136" spans="1:26" ht="21" hidden="1" customHeight="1" x14ac:dyDescent="0.25">
      <c r="A136" s="74"/>
      <c r="B136" s="75"/>
      <c r="C136" s="75"/>
      <c r="D136" s="75"/>
      <c r="E136" s="75"/>
      <c r="F136" s="16" t="s">
        <v>91</v>
      </c>
      <c r="G136" s="75"/>
      <c r="H136" s="75" t="e">
        <f t="shared" si="42"/>
        <v>#REF!</v>
      </c>
      <c r="I136" s="75">
        <v>0</v>
      </c>
      <c r="J136" s="75" t="e">
        <f>#REF!+K136+L136+#REF!+#REF!+#REF!</f>
        <v>#REF!</v>
      </c>
      <c r="K136" s="75">
        <v>0</v>
      </c>
      <c r="L136" s="75">
        <v>0</v>
      </c>
      <c r="M136" s="75">
        <v>0</v>
      </c>
      <c r="N136" s="75">
        <f t="shared" si="43"/>
        <v>0</v>
      </c>
      <c r="O136" s="75">
        <v>0</v>
      </c>
      <c r="P136" s="75">
        <v>0</v>
      </c>
      <c r="Q136" s="75">
        <v>0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130">
        <v>0</v>
      </c>
    </row>
    <row r="137" spans="1:26" ht="22.5" hidden="1" customHeight="1" x14ac:dyDescent="0.25">
      <c r="A137" s="74" t="s">
        <v>49</v>
      </c>
      <c r="B137" s="75" t="s">
        <v>96</v>
      </c>
      <c r="C137" s="75"/>
      <c r="D137" s="75"/>
      <c r="E137" s="75" t="s">
        <v>11</v>
      </c>
      <c r="F137" s="16" t="s">
        <v>29</v>
      </c>
      <c r="G137" s="75">
        <v>882774.4</v>
      </c>
      <c r="H137" s="75" t="e">
        <f t="shared" si="42"/>
        <v>#REF!</v>
      </c>
      <c r="I137" s="75">
        <v>0</v>
      </c>
      <c r="J137" s="75" t="e">
        <f>#REF!+K137+L137+#REF!+#REF!+#REF!</f>
        <v>#REF!</v>
      </c>
      <c r="K137" s="75">
        <v>0</v>
      </c>
      <c r="L137" s="75">
        <f>5480000+212200</f>
        <v>5692200</v>
      </c>
      <c r="M137" s="75">
        <v>0</v>
      </c>
      <c r="N137" s="75">
        <f t="shared" si="43"/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130">
        <v>0</v>
      </c>
    </row>
    <row r="138" spans="1:26" ht="16.5" hidden="1" customHeight="1" x14ac:dyDescent="0.25">
      <c r="A138" s="74"/>
      <c r="B138" s="75"/>
      <c r="C138" s="75"/>
      <c r="D138" s="75"/>
      <c r="E138" s="75"/>
      <c r="F138" s="16" t="s">
        <v>30</v>
      </c>
      <c r="G138" s="75"/>
      <c r="H138" s="75" t="e">
        <f t="shared" si="42"/>
        <v>#REF!</v>
      </c>
      <c r="I138" s="75">
        <v>819635.71</v>
      </c>
      <c r="J138" s="75" t="e">
        <f>#REF!+K138+L138+#REF!+#REF!+#REF!</f>
        <v>#REF!</v>
      </c>
      <c r="K138" s="75">
        <v>0</v>
      </c>
      <c r="L138" s="75">
        <v>33000000</v>
      </c>
      <c r="M138" s="75">
        <v>0</v>
      </c>
      <c r="N138" s="75">
        <f t="shared" si="43"/>
        <v>0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130">
        <v>0</v>
      </c>
    </row>
    <row r="139" spans="1:26" ht="16.5" hidden="1" customHeight="1" x14ac:dyDescent="0.25">
      <c r="A139" s="74"/>
      <c r="B139" s="75"/>
      <c r="C139" s="75"/>
      <c r="D139" s="75"/>
      <c r="E139" s="75"/>
      <c r="F139" s="16" t="s">
        <v>91</v>
      </c>
      <c r="G139" s="75"/>
      <c r="H139" s="75" t="e">
        <f t="shared" si="42"/>
        <v>#REF!</v>
      </c>
      <c r="I139" s="75">
        <v>0</v>
      </c>
      <c r="J139" s="75" t="e">
        <f>#REF!+K139+L139+#REF!+#REF!+#REF!</f>
        <v>#REF!</v>
      </c>
      <c r="K139" s="75">
        <v>0</v>
      </c>
      <c r="L139" s="75">
        <v>0</v>
      </c>
      <c r="M139" s="75">
        <v>0</v>
      </c>
      <c r="N139" s="75">
        <f t="shared" si="43"/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130">
        <v>0</v>
      </c>
    </row>
    <row r="140" spans="1:26" ht="19.5" hidden="1" customHeight="1" x14ac:dyDescent="0.25">
      <c r="A140" s="74" t="s">
        <v>50</v>
      </c>
      <c r="B140" s="75" t="s">
        <v>97</v>
      </c>
      <c r="C140" s="75"/>
      <c r="D140" s="75"/>
      <c r="E140" s="75" t="s">
        <v>11</v>
      </c>
      <c r="F140" s="16" t="s">
        <v>29</v>
      </c>
      <c r="G140" s="75">
        <v>882774.4</v>
      </c>
      <c r="H140" s="75" t="e">
        <f t="shared" si="42"/>
        <v>#REF!</v>
      </c>
      <c r="I140" s="75">
        <v>0</v>
      </c>
      <c r="J140" s="75" t="e">
        <f>#REF!+K140+L140+#REF!+#REF!+#REF!</f>
        <v>#REF!</v>
      </c>
      <c r="K140" s="75">
        <v>0</v>
      </c>
      <c r="L140" s="75">
        <v>0</v>
      </c>
      <c r="M140" s="75">
        <v>0</v>
      </c>
      <c r="N140" s="75">
        <f t="shared" si="43"/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130">
        <v>0</v>
      </c>
    </row>
    <row r="141" spans="1:26" ht="18.75" hidden="1" customHeight="1" x14ac:dyDescent="0.25">
      <c r="A141" s="74"/>
      <c r="B141" s="75"/>
      <c r="C141" s="75"/>
      <c r="D141" s="75"/>
      <c r="E141" s="75"/>
      <c r="F141" s="16" t="s">
        <v>30</v>
      </c>
      <c r="G141" s="75"/>
      <c r="H141" s="75" t="e">
        <f t="shared" si="42"/>
        <v>#REF!</v>
      </c>
      <c r="I141" s="75">
        <v>819635.71</v>
      </c>
      <c r="J141" s="75" t="e">
        <f>#REF!+K141+L141+#REF!+#REF!+#REF!</f>
        <v>#REF!</v>
      </c>
      <c r="K141" s="75">
        <v>0</v>
      </c>
      <c r="L141" s="75">
        <v>3900000</v>
      </c>
      <c r="M141" s="75">
        <v>0</v>
      </c>
      <c r="N141" s="75">
        <f t="shared" si="43"/>
        <v>0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0</v>
      </c>
      <c r="Y141" s="75">
        <v>0</v>
      </c>
      <c r="Z141" s="130">
        <v>0</v>
      </c>
    </row>
    <row r="142" spans="1:26" ht="18.75" hidden="1" customHeight="1" x14ac:dyDescent="0.25">
      <c r="A142" s="74"/>
      <c r="B142" s="75"/>
      <c r="C142" s="75"/>
      <c r="D142" s="75"/>
      <c r="E142" s="75"/>
      <c r="F142" s="16" t="s">
        <v>91</v>
      </c>
      <c r="G142" s="75"/>
      <c r="H142" s="75" t="e">
        <f t="shared" si="42"/>
        <v>#REF!</v>
      </c>
      <c r="I142" s="75">
        <v>0</v>
      </c>
      <c r="J142" s="75" t="e">
        <f>#REF!+K142+L142+#REF!+#REF!+#REF!</f>
        <v>#REF!</v>
      </c>
      <c r="K142" s="75">
        <v>0</v>
      </c>
      <c r="L142" s="75">
        <v>0</v>
      </c>
      <c r="M142" s="75">
        <v>0</v>
      </c>
      <c r="N142" s="75">
        <f t="shared" si="43"/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130">
        <v>0</v>
      </c>
    </row>
    <row r="143" spans="1:26" ht="21.75" hidden="1" customHeight="1" x14ac:dyDescent="0.25">
      <c r="A143" s="74" t="s">
        <v>51</v>
      </c>
      <c r="B143" s="75" t="s">
        <v>98</v>
      </c>
      <c r="C143" s="75"/>
      <c r="D143" s="75"/>
      <c r="E143" s="75" t="s">
        <v>11</v>
      </c>
      <c r="F143" s="16" t="s">
        <v>29</v>
      </c>
      <c r="G143" s="75">
        <v>882775.4</v>
      </c>
      <c r="H143" s="75" t="e">
        <f t="shared" si="42"/>
        <v>#REF!</v>
      </c>
      <c r="I143" s="75">
        <v>273211.90333333297</v>
      </c>
      <c r="J143" s="75" t="e">
        <f>#REF!+K143+L143+#REF!+#REF!+#REF!</f>
        <v>#REF!</v>
      </c>
      <c r="K143" s="75">
        <v>0</v>
      </c>
      <c r="L143" s="75">
        <v>0</v>
      </c>
      <c r="M143" s="75">
        <v>0</v>
      </c>
      <c r="N143" s="75">
        <f t="shared" si="43"/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0</v>
      </c>
      <c r="Y143" s="75">
        <v>0</v>
      </c>
      <c r="Z143" s="130">
        <v>0</v>
      </c>
    </row>
    <row r="144" spans="1:26" ht="21.75" hidden="1" customHeight="1" x14ac:dyDescent="0.25">
      <c r="A144" s="74"/>
      <c r="B144" s="75"/>
      <c r="C144" s="75"/>
      <c r="D144" s="75"/>
      <c r="E144" s="75"/>
      <c r="F144" s="16" t="s">
        <v>30</v>
      </c>
      <c r="G144" s="75"/>
      <c r="H144" s="75" t="e">
        <f t="shared" si="42"/>
        <v>#REF!</v>
      </c>
      <c r="I144" s="75">
        <v>273211.90333333297</v>
      </c>
      <c r="J144" s="75" t="e">
        <f>#REF!+K144+L144+#REF!+#REF!+#REF!</f>
        <v>#REF!</v>
      </c>
      <c r="K144" s="75">
        <v>0</v>
      </c>
      <c r="L144" s="75">
        <v>500000</v>
      </c>
      <c r="M144" s="75">
        <v>0</v>
      </c>
      <c r="N144" s="75">
        <f t="shared" si="43"/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130">
        <v>0</v>
      </c>
    </row>
    <row r="145" spans="1:26" ht="21.75" hidden="1" customHeight="1" x14ac:dyDescent="0.25">
      <c r="A145" s="74"/>
      <c r="B145" s="75"/>
      <c r="C145" s="75"/>
      <c r="D145" s="75"/>
      <c r="E145" s="75"/>
      <c r="F145" s="16" t="s">
        <v>91</v>
      </c>
      <c r="G145" s="75"/>
      <c r="H145" s="75" t="e">
        <f t="shared" si="42"/>
        <v>#REF!</v>
      </c>
      <c r="I145" s="75">
        <v>273211.90333333297</v>
      </c>
      <c r="J145" s="75" t="e">
        <f>#REF!+K145+L145+#REF!+#REF!+#REF!</f>
        <v>#REF!</v>
      </c>
      <c r="K145" s="75">
        <v>0</v>
      </c>
      <c r="L145" s="75">
        <v>0</v>
      </c>
      <c r="M145" s="75">
        <v>0</v>
      </c>
      <c r="N145" s="75">
        <f t="shared" si="43"/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130">
        <v>0</v>
      </c>
    </row>
    <row r="146" spans="1:26" ht="13.9" hidden="1" customHeight="1" x14ac:dyDescent="0.25">
      <c r="A146" s="74" t="s">
        <v>5</v>
      </c>
      <c r="B146" s="75" t="s">
        <v>135</v>
      </c>
      <c r="C146" s="75"/>
      <c r="D146" s="75"/>
      <c r="E146" s="75" t="s">
        <v>11</v>
      </c>
      <c r="F146" s="16" t="s">
        <v>29</v>
      </c>
      <c r="G146" s="75">
        <v>882774.4</v>
      </c>
      <c r="H146" s="75" t="e">
        <f t="shared" si="42"/>
        <v>#REF!</v>
      </c>
      <c r="I146" s="75">
        <v>0</v>
      </c>
      <c r="J146" s="75" t="e">
        <f>#REF!+K146+L146+#REF!+#REF!+#REF!</f>
        <v>#REF!</v>
      </c>
      <c r="K146" s="75">
        <v>0</v>
      </c>
      <c r="L146" s="75">
        <v>0</v>
      </c>
      <c r="M146" s="75">
        <v>0</v>
      </c>
      <c r="N146" s="75">
        <f t="shared" si="43"/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130">
        <v>0</v>
      </c>
    </row>
    <row r="147" spans="1:26" ht="13.9" hidden="1" customHeight="1" x14ac:dyDescent="0.25">
      <c r="A147" s="74"/>
      <c r="B147" s="75"/>
      <c r="C147" s="75"/>
      <c r="D147" s="75"/>
      <c r="E147" s="75"/>
      <c r="F147" s="16" t="s">
        <v>30</v>
      </c>
      <c r="G147" s="75"/>
      <c r="H147" s="75" t="e">
        <f t="shared" si="42"/>
        <v>#REF!</v>
      </c>
      <c r="I147" s="75">
        <v>819635.71</v>
      </c>
      <c r="J147" s="75" t="e">
        <f>#REF!+K147+L147+#REF!+#REF!+#REF!</f>
        <v>#REF!</v>
      </c>
      <c r="K147" s="75">
        <v>0</v>
      </c>
      <c r="L147" s="75">
        <v>3887000</v>
      </c>
      <c r="M147" s="75">
        <v>0</v>
      </c>
      <c r="N147" s="75">
        <f t="shared" si="43"/>
        <v>1896300</v>
      </c>
      <c r="O147" s="75">
        <v>824900</v>
      </c>
      <c r="P147" s="75">
        <v>810900</v>
      </c>
      <c r="Q147" s="75">
        <v>260500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75">
        <v>0</v>
      </c>
      <c r="X147" s="75">
        <v>0</v>
      </c>
      <c r="Y147" s="75">
        <v>0</v>
      </c>
      <c r="Z147" s="130">
        <v>0</v>
      </c>
    </row>
    <row r="148" spans="1:26" ht="28.5" hidden="1" customHeight="1" x14ac:dyDescent="0.25">
      <c r="A148" s="74"/>
      <c r="B148" s="75"/>
      <c r="C148" s="75"/>
      <c r="D148" s="75"/>
      <c r="E148" s="75"/>
      <c r="F148" s="16" t="s">
        <v>91</v>
      </c>
      <c r="G148" s="75"/>
      <c r="H148" s="75" t="e">
        <f t="shared" si="42"/>
        <v>#REF!</v>
      </c>
      <c r="I148" s="75">
        <v>0</v>
      </c>
      <c r="J148" s="75" t="e">
        <f>#REF!+K148+L148+#REF!+#REF!+#REF!</f>
        <v>#REF!</v>
      </c>
      <c r="K148" s="75">
        <v>0</v>
      </c>
      <c r="L148" s="75">
        <v>0</v>
      </c>
      <c r="M148" s="75">
        <v>0</v>
      </c>
      <c r="N148" s="75">
        <f t="shared" si="43"/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130">
        <v>0</v>
      </c>
    </row>
    <row r="149" spans="1:26" ht="21.75" hidden="1" customHeight="1" x14ac:dyDescent="0.25">
      <c r="A149" s="74"/>
      <c r="B149" s="75"/>
      <c r="C149" s="75"/>
      <c r="D149" s="75"/>
      <c r="E149" s="75"/>
      <c r="F149" s="16"/>
      <c r="G149" s="75"/>
      <c r="H149" s="75"/>
      <c r="I149" s="75"/>
      <c r="J149" s="75"/>
      <c r="K149" s="75"/>
      <c r="L149" s="75"/>
      <c r="M149" s="75"/>
      <c r="N149" s="75">
        <f t="shared" si="43"/>
        <v>0</v>
      </c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130"/>
    </row>
    <row r="150" spans="1:26" ht="15" hidden="1" customHeight="1" x14ac:dyDescent="0.25">
      <c r="A150" s="60"/>
      <c r="B150" s="90"/>
      <c r="C150" s="69"/>
      <c r="D150" s="69"/>
      <c r="E150" s="65"/>
      <c r="F150" s="17" t="s">
        <v>29</v>
      </c>
      <c r="G150" s="72">
        <v>94401800</v>
      </c>
      <c r="H150" s="18" t="e">
        <f t="shared" si="42"/>
        <v>#REF!</v>
      </c>
      <c r="I150" s="18" t="e">
        <f>I96+I99+#REF!+#REF!+#REF!+I117+I126+I130+I133+#REF!+#REF!</f>
        <v>#REF!</v>
      </c>
      <c r="J150" s="12" t="e">
        <f>#REF!+K150+L150+#REF!+#REF!+#REF!</f>
        <v>#REF!</v>
      </c>
      <c r="K150" s="18">
        <f>K125+K134</f>
        <v>9040400</v>
      </c>
      <c r="L150" s="18">
        <f>L125+L134</f>
        <v>0</v>
      </c>
      <c r="M150" s="18">
        <f>M125+M134</f>
        <v>0</v>
      </c>
      <c r="N150" s="75">
        <f t="shared" si="43"/>
        <v>0</v>
      </c>
      <c r="O150" s="18">
        <f>O125+O134</f>
        <v>0</v>
      </c>
      <c r="P150" s="18">
        <f>P125+P134</f>
        <v>0</v>
      </c>
      <c r="Q150" s="18">
        <f t="shared" ref="Q150:Z150" si="44">Q125+Q134</f>
        <v>0</v>
      </c>
      <c r="R150" s="18">
        <f t="shared" si="44"/>
        <v>0</v>
      </c>
      <c r="S150" s="18">
        <f t="shared" si="44"/>
        <v>0</v>
      </c>
      <c r="T150" s="18">
        <f t="shared" si="44"/>
        <v>0</v>
      </c>
      <c r="U150" s="18">
        <f t="shared" si="44"/>
        <v>0</v>
      </c>
      <c r="V150" s="18">
        <f t="shared" ref="V150:Y150" si="45">V125+V134</f>
        <v>0</v>
      </c>
      <c r="W150" s="18">
        <f t="shared" si="45"/>
        <v>0</v>
      </c>
      <c r="X150" s="18">
        <f t="shared" si="45"/>
        <v>0</v>
      </c>
      <c r="Y150" s="18">
        <f t="shared" si="45"/>
        <v>0</v>
      </c>
      <c r="Z150" s="132">
        <f t="shared" si="44"/>
        <v>0</v>
      </c>
    </row>
    <row r="151" spans="1:26" ht="3.75" hidden="1" customHeight="1" x14ac:dyDescent="0.25">
      <c r="A151" s="61"/>
      <c r="B151" s="91"/>
      <c r="C151" s="69"/>
      <c r="D151" s="69"/>
      <c r="E151" s="67"/>
      <c r="F151" s="13" t="s">
        <v>91</v>
      </c>
      <c r="G151" s="73"/>
      <c r="H151" s="18" t="e">
        <f t="shared" si="42"/>
        <v>#REF!</v>
      </c>
      <c r="I151" s="18" t="e">
        <f>I98+#REF!+#REF!+I116+I125+I128+I132+I135+#REF!+#REF!</f>
        <v>#REF!</v>
      </c>
      <c r="J151" s="12" t="e">
        <f>#REF!+K151+L151+#REF!+#REF!+#REF!</f>
        <v>#REF!</v>
      </c>
      <c r="K151" s="18">
        <f t="shared" ref="K151:Z151" si="46">K127+K136</f>
        <v>0</v>
      </c>
      <c r="L151" s="18">
        <f t="shared" si="46"/>
        <v>0</v>
      </c>
      <c r="M151" s="18">
        <f t="shared" si="46"/>
        <v>0</v>
      </c>
      <c r="N151" s="75">
        <f t="shared" si="43"/>
        <v>0</v>
      </c>
      <c r="O151" s="18">
        <f t="shared" si="46"/>
        <v>0</v>
      </c>
      <c r="P151" s="18">
        <f t="shared" si="46"/>
        <v>0</v>
      </c>
      <c r="Q151" s="18">
        <f t="shared" si="46"/>
        <v>0</v>
      </c>
      <c r="R151" s="18">
        <f t="shared" si="46"/>
        <v>0</v>
      </c>
      <c r="S151" s="18">
        <f t="shared" si="46"/>
        <v>0</v>
      </c>
      <c r="T151" s="18">
        <f t="shared" si="46"/>
        <v>0</v>
      </c>
      <c r="U151" s="18">
        <f t="shared" si="46"/>
        <v>0</v>
      </c>
      <c r="V151" s="18">
        <f t="shared" ref="V151:Y151" si="47">V127+V136</f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32">
        <f t="shared" si="46"/>
        <v>0</v>
      </c>
    </row>
    <row r="152" spans="1:26" ht="14.25" customHeight="1" x14ac:dyDescent="0.25">
      <c r="A152" s="155"/>
      <c r="B152" s="176" t="s">
        <v>138</v>
      </c>
      <c r="C152" s="69"/>
      <c r="D152" s="69"/>
      <c r="E152" s="152"/>
      <c r="F152" s="38" t="s">
        <v>1</v>
      </c>
      <c r="G152" s="73"/>
      <c r="H152" s="75"/>
      <c r="I152" s="75"/>
      <c r="J152" s="92"/>
      <c r="K152" s="75"/>
      <c r="L152" s="75"/>
      <c r="M152" s="75"/>
      <c r="N152" s="39">
        <f t="shared" ref="N152" si="48">SUM(N153:N155)</f>
        <v>166635.01</v>
      </c>
      <c r="O152" s="39">
        <f t="shared" ref="O152" si="49">SUM(O153:O155)</f>
        <v>166635.01</v>
      </c>
      <c r="P152" s="39">
        <f t="shared" ref="P152" si="50">SUM(P153:P155)</f>
        <v>0</v>
      </c>
      <c r="Q152" s="39">
        <f t="shared" ref="Q152" si="51">SUM(Q153:Q155)</f>
        <v>0</v>
      </c>
      <c r="R152" s="39">
        <f t="shared" ref="R152" si="52">SUM(R153:R155)</f>
        <v>0</v>
      </c>
      <c r="S152" s="39">
        <f t="shared" ref="S152" si="53">SUM(S153:S155)</f>
        <v>0</v>
      </c>
      <c r="T152" s="39">
        <f t="shared" ref="T152" si="54">SUM(T153:T155)</f>
        <v>0</v>
      </c>
      <c r="U152" s="39">
        <f t="shared" ref="U152:Y152" si="55">SUM(U153:U155)</f>
        <v>0</v>
      </c>
      <c r="V152" s="39">
        <f t="shared" si="55"/>
        <v>0</v>
      </c>
      <c r="W152" s="39">
        <f t="shared" si="55"/>
        <v>0</v>
      </c>
      <c r="X152" s="39">
        <f t="shared" si="55"/>
        <v>0</v>
      </c>
      <c r="Y152" s="39">
        <f t="shared" si="55"/>
        <v>0</v>
      </c>
      <c r="Z152" s="127">
        <f t="shared" ref="Z152" si="56">SUM(Z153:Z155)</f>
        <v>0</v>
      </c>
    </row>
    <row r="153" spans="1:26" ht="15.75" customHeight="1" x14ac:dyDescent="0.25">
      <c r="A153" s="156"/>
      <c r="B153" s="177"/>
      <c r="C153" s="87"/>
      <c r="D153" s="87"/>
      <c r="E153" s="153"/>
      <c r="F153" s="10" t="s">
        <v>29</v>
      </c>
      <c r="G153" s="84" t="e">
        <f>#REF!+#REF!+G75+G106+G117</f>
        <v>#REF!</v>
      </c>
      <c r="H153" s="84" t="e">
        <f>SUM(I153:O153)</f>
        <v>#REF!</v>
      </c>
      <c r="I153" s="100" t="e">
        <f>#REF!+#REF!+I75+I106+I117</f>
        <v>#REF!</v>
      </c>
      <c r="J153" s="92" t="e">
        <f>#REF!+K153+L153+#REF!+#REF!+#REF!</f>
        <v>#REF!</v>
      </c>
      <c r="K153" s="100" t="e">
        <f>#REF!+#REF!+K75+K106+K117+#REF!+#REF!+#REF!</f>
        <v>#REF!</v>
      </c>
      <c r="L153" s="100" t="e">
        <f>#REF!+#REF!+L75+L106+L117+#REF!+#REF!+#REF!</f>
        <v>#REF!</v>
      </c>
      <c r="M153" s="100" t="e">
        <f>#REF!+#REF!+M75+M106+M117+#REF!+#REF!+#REF!</f>
        <v>#REF!</v>
      </c>
      <c r="N153" s="75">
        <f t="shared" si="43"/>
        <v>0</v>
      </c>
      <c r="O153" s="100">
        <f t="shared" ref="O153:Z155" si="57">O125</f>
        <v>0</v>
      </c>
      <c r="P153" s="100">
        <f t="shared" si="57"/>
        <v>0</v>
      </c>
      <c r="Q153" s="100">
        <f t="shared" si="57"/>
        <v>0</v>
      </c>
      <c r="R153" s="100">
        <f t="shared" si="57"/>
        <v>0</v>
      </c>
      <c r="S153" s="100">
        <f t="shared" si="57"/>
        <v>0</v>
      </c>
      <c r="T153" s="100">
        <f t="shared" si="57"/>
        <v>0</v>
      </c>
      <c r="U153" s="100">
        <f t="shared" si="57"/>
        <v>0</v>
      </c>
      <c r="V153" s="100">
        <f t="shared" ref="V153:Y153" si="58">V125</f>
        <v>0</v>
      </c>
      <c r="W153" s="100">
        <f t="shared" si="58"/>
        <v>0</v>
      </c>
      <c r="X153" s="100">
        <f t="shared" si="58"/>
        <v>0</v>
      </c>
      <c r="Y153" s="100">
        <f t="shared" si="58"/>
        <v>0</v>
      </c>
      <c r="Z153" s="131">
        <f t="shared" si="57"/>
        <v>0</v>
      </c>
    </row>
    <row r="154" spans="1:26" x14ac:dyDescent="0.25">
      <c r="A154" s="156"/>
      <c r="B154" s="177"/>
      <c r="C154" s="87"/>
      <c r="D154" s="87"/>
      <c r="E154" s="153"/>
      <c r="F154" s="13" t="s">
        <v>30</v>
      </c>
      <c r="G154" s="84"/>
      <c r="H154" s="84" t="e">
        <f>SUM(I154:O154)</f>
        <v>#REF!</v>
      </c>
      <c r="I154" s="100" t="e">
        <f>#REF!+#REF!+I77+I107+I123</f>
        <v>#REF!</v>
      </c>
      <c r="J154" s="92" t="e">
        <f>#REF!+K154+L154+#REF!+#REF!+#REF!</f>
        <v>#REF!</v>
      </c>
      <c r="K154" s="100" t="e">
        <f>#REF!+#REF!+K77+K107+K123+#REF!+#REF!+#REF!</f>
        <v>#REF!</v>
      </c>
      <c r="L154" s="100" t="e">
        <f>#REF!+#REF!+L77+L107+L123+#REF!+#REF!+#REF!</f>
        <v>#REF!</v>
      </c>
      <c r="M154" s="100" t="e">
        <f>#REF!+#REF!+M77+M107+M123+#REF!+#REF!+#REF!+#REF!</f>
        <v>#REF!</v>
      </c>
      <c r="N154" s="75">
        <f t="shared" si="43"/>
        <v>166635.01</v>
      </c>
      <c r="O154" s="100">
        <f t="shared" si="57"/>
        <v>166635.01</v>
      </c>
      <c r="P154" s="100">
        <f t="shared" si="57"/>
        <v>0</v>
      </c>
      <c r="Q154" s="100">
        <f t="shared" si="57"/>
        <v>0</v>
      </c>
      <c r="R154" s="100">
        <f t="shared" si="57"/>
        <v>0</v>
      </c>
      <c r="S154" s="100">
        <f t="shared" si="57"/>
        <v>0</v>
      </c>
      <c r="T154" s="100">
        <f t="shared" si="57"/>
        <v>0</v>
      </c>
      <c r="U154" s="100">
        <f t="shared" si="57"/>
        <v>0</v>
      </c>
      <c r="V154" s="100">
        <f t="shared" ref="V154:Y154" si="59">V126</f>
        <v>0</v>
      </c>
      <c r="W154" s="100">
        <f t="shared" si="59"/>
        <v>0</v>
      </c>
      <c r="X154" s="100">
        <f t="shared" si="59"/>
        <v>0</v>
      </c>
      <c r="Y154" s="100">
        <f t="shared" si="59"/>
        <v>0</v>
      </c>
      <c r="Z154" s="131">
        <f t="shared" si="57"/>
        <v>0</v>
      </c>
    </row>
    <row r="155" spans="1:26" ht="25.5" x14ac:dyDescent="0.25">
      <c r="A155" s="157"/>
      <c r="B155" s="178"/>
      <c r="C155" s="87"/>
      <c r="D155" s="87"/>
      <c r="E155" s="154"/>
      <c r="F155" s="13" t="s">
        <v>31</v>
      </c>
      <c r="G155" s="84"/>
      <c r="H155" s="84" t="e">
        <f>SUM(I155:O155)</f>
        <v>#REF!</v>
      </c>
      <c r="I155" s="100" t="e">
        <f>#REF!+#REF!+I78+I108+I125</f>
        <v>#REF!</v>
      </c>
      <c r="J155" s="92" t="e">
        <f>#REF!+K155+L155+#REF!+#REF!+#REF!</f>
        <v>#REF!</v>
      </c>
      <c r="K155" s="100" t="e">
        <f>#REF!+#REF!+K78+K108+K125+#REF!+#REF!+#REF!</f>
        <v>#REF!</v>
      </c>
      <c r="L155" s="100" t="e">
        <f>#REF!+#REF!+L78+L108+L125+#REF!+#REF!+#REF!</f>
        <v>#REF!</v>
      </c>
      <c r="M155" s="100" t="e">
        <f>#REF!+#REF!+M78+M108+M125+#REF!+#REF!+#REF!+#REF!</f>
        <v>#REF!</v>
      </c>
      <c r="N155" s="75">
        <f t="shared" si="43"/>
        <v>0</v>
      </c>
      <c r="O155" s="100">
        <f t="shared" si="57"/>
        <v>0</v>
      </c>
      <c r="P155" s="100">
        <f t="shared" si="57"/>
        <v>0</v>
      </c>
      <c r="Q155" s="100">
        <f t="shared" si="57"/>
        <v>0</v>
      </c>
      <c r="R155" s="100">
        <f t="shared" si="57"/>
        <v>0</v>
      </c>
      <c r="S155" s="100">
        <f t="shared" si="57"/>
        <v>0</v>
      </c>
      <c r="T155" s="100">
        <f t="shared" si="57"/>
        <v>0</v>
      </c>
      <c r="U155" s="100">
        <f t="shared" si="57"/>
        <v>0</v>
      </c>
      <c r="V155" s="100">
        <f t="shared" ref="V155:Y155" si="60">V127</f>
        <v>0</v>
      </c>
      <c r="W155" s="100">
        <f t="shared" si="60"/>
        <v>0</v>
      </c>
      <c r="X155" s="100">
        <f t="shared" si="60"/>
        <v>0</v>
      </c>
      <c r="Y155" s="100">
        <f t="shared" si="60"/>
        <v>0</v>
      </c>
      <c r="Z155" s="131">
        <f t="shared" si="57"/>
        <v>0</v>
      </c>
    </row>
    <row r="156" spans="1:26" ht="15" customHeight="1" x14ac:dyDescent="0.25">
      <c r="A156" s="155"/>
      <c r="B156" s="176" t="s">
        <v>141</v>
      </c>
      <c r="C156" s="120"/>
      <c r="D156" s="120"/>
      <c r="E156" s="62"/>
      <c r="F156" s="15" t="s">
        <v>1</v>
      </c>
      <c r="G156" s="121"/>
      <c r="H156" s="121"/>
      <c r="I156" s="122"/>
      <c r="J156" s="123"/>
      <c r="K156" s="122"/>
      <c r="L156" s="122"/>
      <c r="M156" s="122"/>
      <c r="N156" s="16">
        <v>0</v>
      </c>
      <c r="O156" s="16">
        <v>0</v>
      </c>
      <c r="P156" s="16">
        <v>0</v>
      </c>
      <c r="Q156" s="75">
        <v>0</v>
      </c>
      <c r="R156" s="75">
        <v>0</v>
      </c>
      <c r="S156" s="75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33">
        <v>0</v>
      </c>
    </row>
    <row r="157" spans="1:26" ht="25.5" x14ac:dyDescent="0.25">
      <c r="A157" s="156"/>
      <c r="B157" s="177"/>
      <c r="C157" s="120"/>
      <c r="D157" s="120"/>
      <c r="E157" s="63"/>
      <c r="F157" s="15" t="s">
        <v>2</v>
      </c>
      <c r="G157" s="121"/>
      <c r="H157" s="121"/>
      <c r="I157" s="122"/>
      <c r="J157" s="123"/>
      <c r="K157" s="122"/>
      <c r="L157" s="122"/>
      <c r="M157" s="122"/>
      <c r="N157" s="16">
        <v>0</v>
      </c>
      <c r="O157" s="16">
        <v>0</v>
      </c>
      <c r="P157" s="16">
        <v>0</v>
      </c>
      <c r="Q157" s="75">
        <v>0</v>
      </c>
      <c r="R157" s="75">
        <v>0</v>
      </c>
      <c r="S157" s="75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33">
        <v>0</v>
      </c>
    </row>
    <row r="158" spans="1:26" ht="25.5" x14ac:dyDescent="0.25">
      <c r="A158" s="156"/>
      <c r="B158" s="177"/>
      <c r="C158" s="120"/>
      <c r="D158" s="120"/>
      <c r="E158" s="63"/>
      <c r="F158" s="15" t="s">
        <v>142</v>
      </c>
      <c r="G158" s="121"/>
      <c r="H158" s="121"/>
      <c r="I158" s="122"/>
      <c r="J158" s="123"/>
      <c r="K158" s="122"/>
      <c r="L158" s="122"/>
      <c r="M158" s="122"/>
      <c r="N158" s="16">
        <v>0</v>
      </c>
      <c r="O158" s="16">
        <v>0</v>
      </c>
      <c r="P158" s="16">
        <v>0</v>
      </c>
      <c r="Q158" s="75">
        <v>0</v>
      </c>
      <c r="R158" s="75">
        <v>0</v>
      </c>
      <c r="S158" s="75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33">
        <v>0</v>
      </c>
    </row>
    <row r="159" spans="1:26" ht="18" customHeight="1" x14ac:dyDescent="0.25">
      <c r="A159" s="156"/>
      <c r="B159" s="177"/>
      <c r="C159" s="120"/>
      <c r="D159" s="120"/>
      <c r="E159" s="63"/>
      <c r="F159" s="15" t="s">
        <v>3</v>
      </c>
      <c r="G159" s="121"/>
      <c r="H159" s="121"/>
      <c r="I159" s="122"/>
      <c r="J159" s="123"/>
      <c r="K159" s="122"/>
      <c r="L159" s="122"/>
      <c r="M159" s="122"/>
      <c r="N159" s="16">
        <v>0</v>
      </c>
      <c r="O159" s="16">
        <v>0</v>
      </c>
      <c r="P159" s="16">
        <v>0</v>
      </c>
      <c r="Q159" s="75">
        <v>0</v>
      </c>
      <c r="R159" s="75">
        <v>0</v>
      </c>
      <c r="S159" s="75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33">
        <v>0</v>
      </c>
    </row>
    <row r="160" spans="1:26" ht="27" customHeight="1" x14ac:dyDescent="0.25">
      <c r="A160" s="157"/>
      <c r="B160" s="178"/>
      <c r="C160" s="120"/>
      <c r="D160" s="120"/>
      <c r="E160" s="64"/>
      <c r="F160" s="15" t="s">
        <v>143</v>
      </c>
      <c r="G160" s="121"/>
      <c r="H160" s="121"/>
      <c r="I160" s="122"/>
      <c r="J160" s="123"/>
      <c r="K160" s="122"/>
      <c r="L160" s="122"/>
      <c r="M160" s="122"/>
      <c r="N160" s="16">
        <v>0</v>
      </c>
      <c r="O160" s="16">
        <v>0</v>
      </c>
      <c r="P160" s="16">
        <v>0</v>
      </c>
      <c r="Q160" s="75">
        <v>0</v>
      </c>
      <c r="R160" s="75">
        <v>0</v>
      </c>
      <c r="S160" s="75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33">
        <v>0</v>
      </c>
    </row>
    <row r="161" spans="1:29" ht="28.5" customHeight="1" x14ac:dyDescent="0.25">
      <c r="A161" s="188" t="s">
        <v>137</v>
      </c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90"/>
      <c r="AA161" s="142"/>
      <c r="AB161" s="142"/>
    </row>
    <row r="162" spans="1:29" ht="21" customHeight="1" x14ac:dyDescent="0.25">
      <c r="A162" s="155" t="s">
        <v>6</v>
      </c>
      <c r="B162" s="185" t="s">
        <v>174</v>
      </c>
      <c r="C162" s="20"/>
      <c r="D162" s="20"/>
      <c r="E162" s="75" t="s">
        <v>11</v>
      </c>
      <c r="F162" s="21" t="s">
        <v>1</v>
      </c>
      <c r="G162" s="22"/>
      <c r="H162" s="22"/>
      <c r="I162" s="22"/>
      <c r="J162" s="22"/>
      <c r="K162" s="22"/>
      <c r="L162" s="22"/>
      <c r="M162" s="22"/>
      <c r="N162" s="23">
        <f t="shared" ref="N162" si="61">SUM(N163:N165)</f>
        <v>142917856.06</v>
      </c>
      <c r="O162" s="23">
        <f t="shared" ref="O162" si="62">SUM(O163:O165)</f>
        <v>33314602.299999997</v>
      </c>
      <c r="P162" s="23">
        <f t="shared" ref="P162" si="63">SUM(P163:P165)</f>
        <v>36324574.689999998</v>
      </c>
      <c r="Q162" s="23">
        <f t="shared" ref="Q162" si="64">SUM(Q163:Q165)</f>
        <v>30318146.25</v>
      </c>
      <c r="R162" s="23">
        <f t="shared" ref="R162" si="65">SUM(R163:R165)</f>
        <v>16671746.25</v>
      </c>
      <c r="S162" s="23">
        <f t="shared" ref="S162" si="66">SUM(S163:S165)</f>
        <v>26288786.57</v>
      </c>
      <c r="T162" s="23">
        <f t="shared" ref="T162" si="67">SUM(T163:T165)</f>
        <v>0</v>
      </c>
      <c r="U162" s="23">
        <f t="shared" ref="U162:Y162" si="68">SUM(U163:U165)</f>
        <v>0</v>
      </c>
      <c r="V162" s="23">
        <f t="shared" si="68"/>
        <v>0</v>
      </c>
      <c r="W162" s="23">
        <f t="shared" si="68"/>
        <v>0</v>
      </c>
      <c r="X162" s="23">
        <f t="shared" ref="X162" si="69">SUM(X163:X165)</f>
        <v>0</v>
      </c>
      <c r="Y162" s="23">
        <f t="shared" si="68"/>
        <v>0</v>
      </c>
      <c r="Z162" s="134">
        <f t="shared" ref="Z162" si="70">SUM(Z163:Z165)</f>
        <v>0</v>
      </c>
      <c r="AA162" s="143"/>
      <c r="AB162" s="142"/>
    </row>
    <row r="163" spans="1:29" ht="20.25" customHeight="1" x14ac:dyDescent="0.25">
      <c r="A163" s="156"/>
      <c r="B163" s="186"/>
      <c r="C163" s="69"/>
      <c r="D163" s="69"/>
      <c r="E163" s="75"/>
      <c r="F163" s="16" t="s">
        <v>29</v>
      </c>
      <c r="G163" s="75">
        <v>882774.4</v>
      </c>
      <c r="H163" s="75" t="e">
        <f t="shared" ref="H163:H165" si="71">SUM(I163:O163)</f>
        <v>#REF!</v>
      </c>
      <c r="I163" s="75">
        <v>0</v>
      </c>
      <c r="J163" s="75" t="e">
        <f>#REF!+K163+L163+#REF!+#REF!+#REF!</f>
        <v>#REF!</v>
      </c>
      <c r="K163" s="75">
        <v>0</v>
      </c>
      <c r="L163" s="75">
        <v>0</v>
      </c>
      <c r="M163" s="75">
        <v>0</v>
      </c>
      <c r="N163" s="75">
        <f>SUM(O163:Z163)</f>
        <v>54265800</v>
      </c>
      <c r="O163" s="75">
        <f>4534000+398900+13247900</f>
        <v>18180800</v>
      </c>
      <c r="P163" s="75">
        <f>10693100+5941200</f>
        <v>16634300</v>
      </c>
      <c r="Q163" s="75">
        <f>4489100+10800000</f>
        <v>15289100</v>
      </c>
      <c r="R163" s="75">
        <v>2541000</v>
      </c>
      <c r="S163" s="75">
        <v>1620600</v>
      </c>
      <c r="T163" s="75">
        <v>0</v>
      </c>
      <c r="U163" s="75">
        <v>0</v>
      </c>
      <c r="V163" s="75">
        <v>0</v>
      </c>
      <c r="W163" s="75">
        <v>0</v>
      </c>
      <c r="X163" s="75">
        <v>0</v>
      </c>
      <c r="Y163" s="75">
        <v>0</v>
      </c>
      <c r="Z163" s="130">
        <v>0</v>
      </c>
      <c r="AA163" s="142"/>
      <c r="AB163" s="142"/>
    </row>
    <row r="164" spans="1:29" x14ac:dyDescent="0.25">
      <c r="A164" s="156"/>
      <c r="B164" s="186"/>
      <c r="C164" s="69"/>
      <c r="D164" s="69"/>
      <c r="E164" s="75"/>
      <c r="F164" s="16" t="s">
        <v>30</v>
      </c>
      <c r="G164" s="75"/>
      <c r="H164" s="75" t="e">
        <f t="shared" si="71"/>
        <v>#REF!</v>
      </c>
      <c r="I164" s="75">
        <v>819635.71</v>
      </c>
      <c r="J164" s="75" t="e">
        <f>#REF!+K164+L164+#REF!+#REF!+#REF!</f>
        <v>#REF!</v>
      </c>
      <c r="K164" s="75">
        <v>0</v>
      </c>
      <c r="L164" s="75">
        <v>3887000</v>
      </c>
      <c r="M164" s="75">
        <v>0</v>
      </c>
      <c r="N164" s="75">
        <f t="shared" ref="N164:N169" si="72">SUM(O164:Z164)</f>
        <v>88652056.060000002</v>
      </c>
      <c r="O164" s="75">
        <f>503777.78+3699858.92+4667363.3+5000000-881266.64+881266.64+447531.54+3000000-2184729.24</f>
        <v>15133802.299999999</v>
      </c>
      <c r="P164" s="75">
        <f>1188122.22+7399610+6000000+660133.33+4442409.14</f>
        <v>19690274.690000001</v>
      </c>
      <c r="Q164" s="75">
        <f>498788.89+13330257.36+1200000</f>
        <v>15029046.25</v>
      </c>
      <c r="R164" s="75">
        <f>282333.33+13848412.92</f>
        <v>14130746.25</v>
      </c>
      <c r="S164" s="75">
        <f>180066.67+24488119.9</f>
        <v>24668186.57</v>
      </c>
      <c r="T164" s="75">
        <v>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130">
        <v>0</v>
      </c>
      <c r="AA164" s="142"/>
      <c r="AB164" s="142"/>
      <c r="AC164" s="31"/>
    </row>
    <row r="165" spans="1:29" ht="25.5" x14ac:dyDescent="0.25">
      <c r="A165" s="157"/>
      <c r="B165" s="187"/>
      <c r="C165" s="69"/>
      <c r="D165" s="69"/>
      <c r="E165" s="75"/>
      <c r="F165" s="16" t="s">
        <v>91</v>
      </c>
      <c r="G165" s="75"/>
      <c r="H165" s="75" t="e">
        <f t="shared" si="71"/>
        <v>#REF!</v>
      </c>
      <c r="I165" s="75">
        <v>0</v>
      </c>
      <c r="J165" s="75" t="e">
        <f>#REF!+K165+L165+#REF!+#REF!+#REF!</f>
        <v>#REF!</v>
      </c>
      <c r="K165" s="75">
        <v>0</v>
      </c>
      <c r="L165" s="75">
        <v>0</v>
      </c>
      <c r="M165" s="75">
        <v>0</v>
      </c>
      <c r="N165" s="75">
        <f t="shared" si="72"/>
        <v>0</v>
      </c>
      <c r="O165" s="75">
        <v>0</v>
      </c>
      <c r="P165" s="75">
        <v>0</v>
      </c>
      <c r="Q165" s="75">
        <v>0</v>
      </c>
      <c r="R165" s="75">
        <v>0</v>
      </c>
      <c r="S165" s="75">
        <v>0</v>
      </c>
      <c r="T165" s="75">
        <v>0</v>
      </c>
      <c r="U165" s="75">
        <v>0</v>
      </c>
      <c r="V165" s="75">
        <v>0</v>
      </c>
      <c r="W165" s="75">
        <v>0</v>
      </c>
      <c r="X165" s="75">
        <v>0</v>
      </c>
      <c r="Y165" s="75">
        <v>0</v>
      </c>
      <c r="Z165" s="130">
        <v>0</v>
      </c>
      <c r="AA165" s="143"/>
      <c r="AB165" s="142"/>
    </row>
    <row r="166" spans="1:29" ht="17.25" customHeight="1" x14ac:dyDescent="0.25">
      <c r="A166" s="155"/>
      <c r="B166" s="176" t="s">
        <v>123</v>
      </c>
      <c r="C166" s="69"/>
      <c r="D166" s="69"/>
      <c r="E166" s="65"/>
      <c r="F166" s="21" t="s">
        <v>1</v>
      </c>
      <c r="G166" s="75"/>
      <c r="H166" s="75"/>
      <c r="I166" s="75"/>
      <c r="J166" s="75"/>
      <c r="K166" s="75"/>
      <c r="L166" s="75"/>
      <c r="M166" s="75"/>
      <c r="N166" s="23">
        <f t="shared" ref="N166" si="73">SUM(N167:N169)</f>
        <v>142917856.06</v>
      </c>
      <c r="O166" s="23">
        <f t="shared" ref="O166" si="74">SUM(O167:O169)</f>
        <v>33314602.299999997</v>
      </c>
      <c r="P166" s="23">
        <f t="shared" ref="P166" si="75">SUM(P167:P169)</f>
        <v>36324574.689999998</v>
      </c>
      <c r="Q166" s="23">
        <f t="shared" ref="Q166" si="76">SUM(Q167:Q169)</f>
        <v>30318146.25</v>
      </c>
      <c r="R166" s="23">
        <f t="shared" ref="R166" si="77">SUM(R167:R169)</f>
        <v>16671746.25</v>
      </c>
      <c r="S166" s="23">
        <f t="shared" ref="S166" si="78">SUM(S167:S169)</f>
        <v>26288786.57</v>
      </c>
      <c r="T166" s="23">
        <f t="shared" ref="T166" si="79">SUM(T167:T169)</f>
        <v>0</v>
      </c>
      <c r="U166" s="23">
        <f t="shared" ref="U166:Y166" si="80">SUM(U167:U169)</f>
        <v>0</v>
      </c>
      <c r="V166" s="23">
        <f t="shared" si="80"/>
        <v>0</v>
      </c>
      <c r="W166" s="23">
        <f t="shared" si="80"/>
        <v>0</v>
      </c>
      <c r="X166" s="23">
        <f t="shared" ref="X166" si="81">SUM(X167:X169)</f>
        <v>0</v>
      </c>
      <c r="Y166" s="23">
        <f t="shared" si="80"/>
        <v>0</v>
      </c>
      <c r="Z166" s="134">
        <f t="shared" ref="Z166" si="82">SUM(Z167:Z169)</f>
        <v>0</v>
      </c>
      <c r="AA166" s="144"/>
      <c r="AB166" s="142"/>
    </row>
    <row r="167" spans="1:29" ht="16.5" customHeight="1" x14ac:dyDescent="0.25">
      <c r="A167" s="156"/>
      <c r="B167" s="177"/>
      <c r="C167" s="105"/>
      <c r="D167" s="105"/>
      <c r="E167" s="66"/>
      <c r="F167" s="10" t="s">
        <v>29</v>
      </c>
      <c r="G167" s="84" t="e">
        <f>#REF!+#REF!+#REF!+G125+G131</f>
        <v>#REF!</v>
      </c>
      <c r="H167" s="84" t="e">
        <f>SUM(I167:O167)</f>
        <v>#REF!</v>
      </c>
      <c r="I167" s="24" t="e">
        <f>#REF!+#REF!+#REF!+I125+I131</f>
        <v>#REF!</v>
      </c>
      <c r="J167" s="92" t="e">
        <f>#REF!+K167+L167+#REF!+#REF!+#REF!</f>
        <v>#REF!</v>
      </c>
      <c r="K167" s="24" t="e">
        <f>#REF!+#REF!+#REF!+K125+K131+#REF!+#REF!+#REF!</f>
        <v>#REF!</v>
      </c>
      <c r="L167" s="24" t="e">
        <f>#REF!+#REF!+#REF!+L125+L131+#REF!+#REF!+#REF!</f>
        <v>#REF!</v>
      </c>
      <c r="M167" s="24" t="e">
        <f>#REF!+#REF!+#REF!+M125+M131+#REF!+#REF!+#REF!</f>
        <v>#REF!</v>
      </c>
      <c r="N167" s="75">
        <f t="shared" si="72"/>
        <v>54265800</v>
      </c>
      <c r="O167" s="100">
        <f>O163</f>
        <v>18180800</v>
      </c>
      <c r="P167" s="100">
        <f t="shared" ref="P167:Z167" si="83">P163</f>
        <v>16634300</v>
      </c>
      <c r="Q167" s="100">
        <f t="shared" si="83"/>
        <v>15289100</v>
      </c>
      <c r="R167" s="100">
        <f t="shared" si="83"/>
        <v>2541000</v>
      </c>
      <c r="S167" s="100">
        <f t="shared" si="83"/>
        <v>1620600</v>
      </c>
      <c r="T167" s="100">
        <f t="shared" si="83"/>
        <v>0</v>
      </c>
      <c r="U167" s="100">
        <f t="shared" si="83"/>
        <v>0</v>
      </c>
      <c r="V167" s="100">
        <f t="shared" ref="V167:Y167" si="84">V163</f>
        <v>0</v>
      </c>
      <c r="W167" s="100">
        <f t="shared" si="84"/>
        <v>0</v>
      </c>
      <c r="X167" s="100">
        <f t="shared" si="84"/>
        <v>0</v>
      </c>
      <c r="Y167" s="100">
        <f t="shared" si="84"/>
        <v>0</v>
      </c>
      <c r="Z167" s="131">
        <f t="shared" si="83"/>
        <v>0</v>
      </c>
      <c r="AA167" s="143"/>
      <c r="AB167" s="142"/>
    </row>
    <row r="168" spans="1:29" ht="18" customHeight="1" x14ac:dyDescent="0.25">
      <c r="A168" s="156"/>
      <c r="B168" s="177"/>
      <c r="C168" s="105"/>
      <c r="D168" s="105"/>
      <c r="E168" s="66"/>
      <c r="F168" s="13" t="s">
        <v>30</v>
      </c>
      <c r="G168" s="84"/>
      <c r="H168" s="84" t="e">
        <f>SUM(I168:O168)</f>
        <v>#REF!</v>
      </c>
      <c r="I168" s="24" t="e">
        <f>#REF!+#REF!+#REF!+I126+I132</f>
        <v>#REF!</v>
      </c>
      <c r="J168" s="92" t="e">
        <f>#REF!+K168+L168+#REF!+#REF!+#REF!</f>
        <v>#REF!</v>
      </c>
      <c r="K168" s="24" t="e">
        <f>#REF!+#REF!+#REF!+K126+K132+#REF!+#REF!+#REF!</f>
        <v>#REF!</v>
      </c>
      <c r="L168" s="24" t="e">
        <f>#REF!+#REF!+#REF!+L126+L132+#REF!+#REF!+#REF!</f>
        <v>#REF!</v>
      </c>
      <c r="M168" s="24" t="e">
        <f>#REF!+#REF!+#REF!+M126+M132+#REF!+#REF!+#REF!+#REF!</f>
        <v>#REF!</v>
      </c>
      <c r="N168" s="75">
        <f t="shared" si="72"/>
        <v>88652056.060000002</v>
      </c>
      <c r="O168" s="100">
        <f>O164</f>
        <v>15133802.299999999</v>
      </c>
      <c r="P168" s="100">
        <f t="shared" ref="P168:Z169" si="85">P164</f>
        <v>19690274.690000001</v>
      </c>
      <c r="Q168" s="100">
        <f t="shared" si="85"/>
        <v>15029046.25</v>
      </c>
      <c r="R168" s="100">
        <f t="shared" si="85"/>
        <v>14130746.25</v>
      </c>
      <c r="S168" s="100">
        <f t="shared" si="85"/>
        <v>24668186.57</v>
      </c>
      <c r="T168" s="100">
        <f t="shared" si="85"/>
        <v>0</v>
      </c>
      <c r="U168" s="100">
        <f t="shared" si="85"/>
        <v>0</v>
      </c>
      <c r="V168" s="100">
        <f t="shared" ref="V168:Y168" si="86">V164</f>
        <v>0</v>
      </c>
      <c r="W168" s="100">
        <f t="shared" si="86"/>
        <v>0</v>
      </c>
      <c r="X168" s="100">
        <f t="shared" si="86"/>
        <v>0</v>
      </c>
      <c r="Y168" s="100">
        <f t="shared" si="86"/>
        <v>0</v>
      </c>
      <c r="Z168" s="131">
        <f t="shared" si="85"/>
        <v>0</v>
      </c>
      <c r="AA168" s="143"/>
      <c r="AB168" s="142"/>
    </row>
    <row r="169" spans="1:29" ht="25.5" x14ac:dyDescent="0.25">
      <c r="A169" s="157"/>
      <c r="B169" s="178"/>
      <c r="C169" s="105"/>
      <c r="D169" s="105"/>
      <c r="E169" s="67"/>
      <c r="F169" s="13" t="s">
        <v>31</v>
      </c>
      <c r="G169" s="84"/>
      <c r="H169" s="84" t="e">
        <f>SUM(I169:O169)</f>
        <v>#REF!</v>
      </c>
      <c r="I169" s="24" t="e">
        <f>#REF!+#REF!+I83+I127+I133</f>
        <v>#REF!</v>
      </c>
      <c r="J169" s="92" t="e">
        <f>#REF!+K169+L169+#REF!+#REF!+#REF!</f>
        <v>#REF!</v>
      </c>
      <c r="K169" s="24" t="e">
        <f>#REF!+#REF!+K83+K127+K133+#REF!+#REF!+#REF!</f>
        <v>#REF!</v>
      </c>
      <c r="L169" s="24" t="e">
        <f>#REF!+#REF!+L83+L127+L133+#REF!+#REF!+#REF!</f>
        <v>#REF!</v>
      </c>
      <c r="M169" s="24" t="e">
        <f>#REF!+#REF!+M83+M127+M133+#REF!+#REF!+#REF!+#REF!</f>
        <v>#REF!</v>
      </c>
      <c r="N169" s="75">
        <f t="shared" si="72"/>
        <v>0</v>
      </c>
      <c r="O169" s="100">
        <f>O165</f>
        <v>0</v>
      </c>
      <c r="P169" s="100">
        <f t="shared" si="85"/>
        <v>0</v>
      </c>
      <c r="Q169" s="100">
        <f t="shared" si="85"/>
        <v>0</v>
      </c>
      <c r="R169" s="100">
        <f t="shared" si="85"/>
        <v>0</v>
      </c>
      <c r="S169" s="100">
        <f t="shared" si="85"/>
        <v>0</v>
      </c>
      <c r="T169" s="100">
        <f t="shared" si="85"/>
        <v>0</v>
      </c>
      <c r="U169" s="100">
        <f t="shared" si="85"/>
        <v>0</v>
      </c>
      <c r="V169" s="100">
        <f t="shared" ref="V169:Y169" si="87">V165</f>
        <v>0</v>
      </c>
      <c r="W169" s="100">
        <f t="shared" si="87"/>
        <v>0</v>
      </c>
      <c r="X169" s="100">
        <f t="shared" si="87"/>
        <v>0</v>
      </c>
      <c r="Y169" s="100">
        <f t="shared" si="87"/>
        <v>0</v>
      </c>
      <c r="Z169" s="131">
        <f t="shared" si="85"/>
        <v>0</v>
      </c>
      <c r="AA169" s="143"/>
      <c r="AB169" s="142"/>
    </row>
    <row r="170" spans="1:29" ht="15" customHeight="1" x14ac:dyDescent="0.25">
      <c r="A170" s="155"/>
      <c r="B170" s="176" t="s">
        <v>141</v>
      </c>
      <c r="C170" s="105"/>
      <c r="D170" s="105"/>
      <c r="E170" s="65"/>
      <c r="F170" s="19" t="s">
        <v>1</v>
      </c>
      <c r="G170" s="84"/>
      <c r="H170" s="84"/>
      <c r="I170" s="24"/>
      <c r="J170" s="92"/>
      <c r="K170" s="24"/>
      <c r="L170" s="24"/>
      <c r="M170" s="24"/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  <c r="T170" s="75">
        <v>0</v>
      </c>
      <c r="U170" s="75">
        <v>0</v>
      </c>
      <c r="V170" s="75">
        <v>0</v>
      </c>
      <c r="W170" s="75">
        <v>0</v>
      </c>
      <c r="X170" s="75">
        <v>0</v>
      </c>
      <c r="Y170" s="75">
        <v>0</v>
      </c>
      <c r="Z170" s="130">
        <v>0</v>
      </c>
      <c r="AA170" s="145"/>
      <c r="AB170" s="142"/>
    </row>
    <row r="171" spans="1:29" ht="25.5" x14ac:dyDescent="0.25">
      <c r="A171" s="156"/>
      <c r="B171" s="177"/>
      <c r="C171" s="105"/>
      <c r="D171" s="105"/>
      <c r="E171" s="66"/>
      <c r="F171" s="19" t="s">
        <v>2</v>
      </c>
      <c r="G171" s="84"/>
      <c r="H171" s="84"/>
      <c r="I171" s="24"/>
      <c r="J171" s="92"/>
      <c r="K171" s="24"/>
      <c r="L171" s="24"/>
      <c r="M171" s="24"/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0</v>
      </c>
      <c r="Z171" s="130">
        <v>0</v>
      </c>
      <c r="AA171" s="140"/>
    </row>
    <row r="172" spans="1:29" ht="25.5" x14ac:dyDescent="0.25">
      <c r="A172" s="156"/>
      <c r="B172" s="177"/>
      <c r="C172" s="105"/>
      <c r="D172" s="105"/>
      <c r="E172" s="66"/>
      <c r="F172" s="19" t="s">
        <v>142</v>
      </c>
      <c r="G172" s="84"/>
      <c r="H172" s="84"/>
      <c r="I172" s="24"/>
      <c r="J172" s="92"/>
      <c r="K172" s="24"/>
      <c r="L172" s="24"/>
      <c r="M172" s="24"/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v>0</v>
      </c>
      <c r="Z172" s="130">
        <v>0</v>
      </c>
      <c r="AB172" s="142"/>
    </row>
    <row r="173" spans="1:29" ht="16.5" customHeight="1" x14ac:dyDescent="0.25">
      <c r="A173" s="156"/>
      <c r="B173" s="177"/>
      <c r="C173" s="105"/>
      <c r="D173" s="105"/>
      <c r="E173" s="66"/>
      <c r="F173" s="19" t="s">
        <v>3</v>
      </c>
      <c r="G173" s="84"/>
      <c r="H173" s="84"/>
      <c r="I173" s="24"/>
      <c r="J173" s="92"/>
      <c r="K173" s="24"/>
      <c r="L173" s="24"/>
      <c r="M173" s="24"/>
      <c r="N173" s="75">
        <v>0</v>
      </c>
      <c r="O173" s="75">
        <v>0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130">
        <v>0</v>
      </c>
    </row>
    <row r="174" spans="1:29" ht="27.75" customHeight="1" x14ac:dyDescent="0.25">
      <c r="A174" s="157"/>
      <c r="B174" s="178"/>
      <c r="C174" s="105"/>
      <c r="D174" s="105"/>
      <c r="E174" s="67"/>
      <c r="F174" s="19" t="s">
        <v>143</v>
      </c>
      <c r="G174" s="84"/>
      <c r="H174" s="84"/>
      <c r="I174" s="24"/>
      <c r="J174" s="92"/>
      <c r="K174" s="24"/>
      <c r="L174" s="24"/>
      <c r="M174" s="24"/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130">
        <v>0</v>
      </c>
    </row>
    <row r="175" spans="1:29" ht="18" customHeight="1" x14ac:dyDescent="0.25">
      <c r="A175" s="194" t="s">
        <v>139</v>
      </c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6"/>
    </row>
    <row r="176" spans="1:29" ht="3.75" hidden="1" customHeight="1" x14ac:dyDescent="0.25">
      <c r="A176" s="77" t="s">
        <v>8</v>
      </c>
      <c r="B176" s="71" t="s">
        <v>99</v>
      </c>
      <c r="C176" s="78" t="s">
        <v>77</v>
      </c>
      <c r="D176" s="78">
        <v>38</v>
      </c>
      <c r="E176" s="78" t="s">
        <v>11</v>
      </c>
      <c r="F176" s="99" t="s">
        <v>29</v>
      </c>
      <c r="G176" s="75">
        <v>3200000</v>
      </c>
      <c r="H176" s="75" t="e">
        <f t="shared" ref="H176:H196" si="88">SUM(I176:O176)</f>
        <v>#REF!</v>
      </c>
      <c r="I176" s="75">
        <v>0</v>
      </c>
      <c r="J176" s="92" t="e">
        <f>#REF!+K176+L176+#REF!+#REF!+#REF!</f>
        <v>#REF!</v>
      </c>
      <c r="K176" s="75">
        <v>0</v>
      </c>
      <c r="L176" s="75">
        <v>0</v>
      </c>
      <c r="M176" s="75"/>
      <c r="N176" s="75"/>
      <c r="O176" s="75"/>
      <c r="P176" s="75"/>
      <c r="Q176" s="78"/>
      <c r="R176" s="78"/>
      <c r="S176" s="78"/>
      <c r="T176" s="78"/>
      <c r="U176" s="78"/>
      <c r="V176" s="78"/>
      <c r="W176" s="78"/>
      <c r="X176" s="78"/>
      <c r="Y176" s="78"/>
      <c r="Z176" s="135"/>
    </row>
    <row r="177" spans="1:26" ht="13.9" hidden="1" customHeight="1" x14ac:dyDescent="0.25">
      <c r="A177" s="77"/>
      <c r="B177" s="71"/>
      <c r="C177" s="78"/>
      <c r="D177" s="78"/>
      <c r="E177" s="78"/>
      <c r="F177" s="88" t="s">
        <v>30</v>
      </c>
      <c r="G177" s="75"/>
      <c r="H177" s="75" t="e">
        <f t="shared" si="88"/>
        <v>#REF!</v>
      </c>
      <c r="I177" s="75">
        <v>0</v>
      </c>
      <c r="J177" s="92" t="e">
        <f>#REF!+K177+L177+#REF!+#REF!+#REF!</f>
        <v>#REF!</v>
      </c>
      <c r="K177" s="75">
        <v>0</v>
      </c>
      <c r="L177" s="75">
        <v>0</v>
      </c>
      <c r="M177" s="75"/>
      <c r="N177" s="75"/>
      <c r="O177" s="75"/>
      <c r="P177" s="75"/>
      <c r="Q177" s="78"/>
      <c r="R177" s="78"/>
      <c r="S177" s="78"/>
      <c r="T177" s="78"/>
      <c r="U177" s="78"/>
      <c r="V177" s="78"/>
      <c r="W177" s="78"/>
      <c r="X177" s="78"/>
      <c r="Y177" s="78"/>
      <c r="Z177" s="135"/>
    </row>
    <row r="178" spans="1:26" ht="26.45" hidden="1" customHeight="1" x14ac:dyDescent="0.25">
      <c r="A178" s="77"/>
      <c r="B178" s="71"/>
      <c r="C178" s="78"/>
      <c r="D178" s="78"/>
      <c r="E178" s="78"/>
      <c r="F178" s="88" t="s">
        <v>91</v>
      </c>
      <c r="G178" s="75"/>
      <c r="H178" s="75" t="e">
        <f t="shared" si="88"/>
        <v>#REF!</v>
      </c>
      <c r="I178" s="75">
        <v>0</v>
      </c>
      <c r="J178" s="92" t="e">
        <f>#REF!+K178+L178+#REF!+#REF!+#REF!</f>
        <v>#REF!</v>
      </c>
      <c r="K178" s="75">
        <v>0</v>
      </c>
      <c r="L178" s="75">
        <v>1200000</v>
      </c>
      <c r="M178" s="75"/>
      <c r="N178" s="75"/>
      <c r="O178" s="75"/>
      <c r="P178" s="75"/>
      <c r="Q178" s="78"/>
      <c r="R178" s="78"/>
      <c r="S178" s="78"/>
      <c r="T178" s="78"/>
      <c r="U178" s="78"/>
      <c r="V178" s="78"/>
      <c r="W178" s="78"/>
      <c r="X178" s="78"/>
      <c r="Y178" s="78"/>
      <c r="Z178" s="135"/>
    </row>
    <row r="179" spans="1:26" ht="13.9" hidden="1" customHeight="1" x14ac:dyDescent="0.25">
      <c r="A179" s="77">
        <v>1</v>
      </c>
      <c r="B179" s="71" t="s">
        <v>100</v>
      </c>
      <c r="C179" s="78" t="s">
        <v>77</v>
      </c>
      <c r="D179" s="78">
        <v>38</v>
      </c>
      <c r="E179" s="78" t="s">
        <v>11</v>
      </c>
      <c r="F179" s="99" t="s">
        <v>29</v>
      </c>
      <c r="G179" s="75">
        <v>3200000</v>
      </c>
      <c r="H179" s="75" t="e">
        <f t="shared" si="88"/>
        <v>#REF!</v>
      </c>
      <c r="I179" s="75">
        <v>0</v>
      </c>
      <c r="J179" s="92" t="e">
        <f>#REF!+K179+L179+#REF!+#REF!+#REF!</f>
        <v>#REF!</v>
      </c>
      <c r="K179" s="75">
        <v>0</v>
      </c>
      <c r="L179" s="75">
        <v>0</v>
      </c>
      <c r="M179" s="75"/>
      <c r="N179" s="75"/>
      <c r="O179" s="75"/>
      <c r="P179" s="75"/>
      <c r="Q179" s="78"/>
      <c r="R179" s="78"/>
      <c r="S179" s="78"/>
      <c r="T179" s="78"/>
      <c r="U179" s="78"/>
      <c r="V179" s="78"/>
      <c r="W179" s="78"/>
      <c r="X179" s="78"/>
      <c r="Y179" s="78"/>
      <c r="Z179" s="135"/>
    </row>
    <row r="180" spans="1:26" ht="13.9" hidden="1" customHeight="1" x14ac:dyDescent="0.25">
      <c r="A180" s="77"/>
      <c r="B180" s="71"/>
      <c r="C180" s="78"/>
      <c r="D180" s="78"/>
      <c r="E180" s="78"/>
      <c r="F180" s="88" t="s">
        <v>30</v>
      </c>
      <c r="G180" s="75"/>
      <c r="H180" s="75" t="e">
        <f t="shared" si="88"/>
        <v>#REF!</v>
      </c>
      <c r="I180" s="75">
        <v>0</v>
      </c>
      <c r="J180" s="92" t="e">
        <f>#REF!+K180+L180+#REF!+#REF!+#REF!</f>
        <v>#REF!</v>
      </c>
      <c r="K180" s="75">
        <v>0</v>
      </c>
      <c r="L180" s="75">
        <v>0</v>
      </c>
      <c r="M180" s="75"/>
      <c r="N180" s="75"/>
      <c r="O180" s="75"/>
      <c r="P180" s="75"/>
      <c r="Q180" s="78"/>
      <c r="R180" s="78"/>
      <c r="S180" s="78"/>
      <c r="T180" s="78"/>
      <c r="U180" s="78"/>
      <c r="V180" s="78"/>
      <c r="W180" s="78"/>
      <c r="X180" s="78"/>
      <c r="Y180" s="78"/>
      <c r="Z180" s="135"/>
    </row>
    <row r="181" spans="1:26" ht="26.45" hidden="1" customHeight="1" x14ac:dyDescent="0.25">
      <c r="A181" s="77"/>
      <c r="B181" s="71"/>
      <c r="C181" s="78"/>
      <c r="D181" s="78"/>
      <c r="E181" s="78"/>
      <c r="F181" s="88" t="s">
        <v>91</v>
      </c>
      <c r="G181" s="75"/>
      <c r="H181" s="75" t="e">
        <f t="shared" si="88"/>
        <v>#REF!</v>
      </c>
      <c r="I181" s="75">
        <v>0</v>
      </c>
      <c r="J181" s="92" t="e">
        <f>#REF!+K181+L181+#REF!+#REF!+#REF!</f>
        <v>#REF!</v>
      </c>
      <c r="K181" s="75">
        <v>0</v>
      </c>
      <c r="L181" s="75">
        <f>400000+800000</f>
        <v>1200000</v>
      </c>
      <c r="M181" s="75"/>
      <c r="N181" s="75"/>
      <c r="O181" s="75"/>
      <c r="P181" s="75"/>
      <c r="Q181" s="78"/>
      <c r="R181" s="78"/>
      <c r="S181" s="78"/>
      <c r="T181" s="78"/>
      <c r="U181" s="78"/>
      <c r="V181" s="78"/>
      <c r="W181" s="78"/>
      <c r="X181" s="78"/>
      <c r="Y181" s="78"/>
      <c r="Z181" s="135"/>
    </row>
    <row r="182" spans="1:26" ht="13.9" hidden="1" customHeight="1" x14ac:dyDescent="0.25">
      <c r="A182" s="77" t="s">
        <v>92</v>
      </c>
      <c r="B182" s="71" t="s">
        <v>101</v>
      </c>
      <c r="C182" s="78" t="s">
        <v>77</v>
      </c>
      <c r="D182" s="78">
        <v>38</v>
      </c>
      <c r="E182" s="78" t="s">
        <v>11</v>
      </c>
      <c r="F182" s="99" t="s">
        <v>29</v>
      </c>
      <c r="G182" s="75">
        <v>475000</v>
      </c>
      <c r="H182" s="75" t="e">
        <f t="shared" si="88"/>
        <v>#REF!</v>
      </c>
      <c r="I182" s="75">
        <v>349600</v>
      </c>
      <c r="J182" s="92" t="e">
        <f>#REF!+K182+L182+#REF!+#REF!+#REF!</f>
        <v>#REF!</v>
      </c>
      <c r="K182" s="75">
        <v>0</v>
      </c>
      <c r="L182" s="75">
        <v>0</v>
      </c>
      <c r="M182" s="75"/>
      <c r="N182" s="75"/>
      <c r="O182" s="75"/>
      <c r="P182" s="75"/>
      <c r="Q182" s="78"/>
      <c r="R182" s="78"/>
      <c r="S182" s="78"/>
      <c r="T182" s="78"/>
      <c r="U182" s="78"/>
      <c r="V182" s="78"/>
      <c r="W182" s="78"/>
      <c r="X182" s="78"/>
      <c r="Y182" s="78"/>
      <c r="Z182" s="135"/>
    </row>
    <row r="183" spans="1:26" ht="13.9" hidden="1" customHeight="1" x14ac:dyDescent="0.25">
      <c r="A183" s="77"/>
      <c r="B183" s="71"/>
      <c r="C183" s="78"/>
      <c r="D183" s="78"/>
      <c r="E183" s="78"/>
      <c r="F183" s="88" t="s">
        <v>30</v>
      </c>
      <c r="G183" s="75"/>
      <c r="H183" s="75" t="e">
        <f t="shared" si="88"/>
        <v>#REF!</v>
      </c>
      <c r="I183" s="75">
        <v>0</v>
      </c>
      <c r="J183" s="92" t="e">
        <f>#REF!+K183+L183+#REF!+#REF!+#REF!</f>
        <v>#REF!</v>
      </c>
      <c r="K183" s="75">
        <v>0</v>
      </c>
      <c r="L183" s="75">
        <v>0</v>
      </c>
      <c r="M183" s="75"/>
      <c r="N183" s="75"/>
      <c r="O183" s="75"/>
      <c r="P183" s="75"/>
      <c r="Q183" s="78"/>
      <c r="R183" s="78"/>
      <c r="S183" s="78"/>
      <c r="T183" s="78"/>
      <c r="U183" s="78"/>
      <c r="V183" s="78"/>
      <c r="W183" s="78"/>
      <c r="X183" s="78"/>
      <c r="Y183" s="78"/>
      <c r="Z183" s="135"/>
    </row>
    <row r="184" spans="1:26" ht="26.45" hidden="1" customHeight="1" x14ac:dyDescent="0.25">
      <c r="A184" s="77"/>
      <c r="B184" s="71"/>
      <c r="C184" s="78"/>
      <c r="D184" s="78"/>
      <c r="E184" s="78"/>
      <c r="F184" s="88" t="s">
        <v>91</v>
      </c>
      <c r="G184" s="75"/>
      <c r="H184" s="75" t="e">
        <f t="shared" si="88"/>
        <v>#REF!</v>
      </c>
      <c r="I184" s="75">
        <v>0</v>
      </c>
      <c r="J184" s="92" t="e">
        <f>#REF!+K184+L184+#REF!+#REF!+#REF!</f>
        <v>#REF!</v>
      </c>
      <c r="K184" s="75">
        <v>0</v>
      </c>
      <c r="L184" s="75">
        <v>0</v>
      </c>
      <c r="M184" s="75"/>
      <c r="N184" s="75"/>
      <c r="O184" s="75"/>
      <c r="P184" s="75"/>
      <c r="Q184" s="78"/>
      <c r="R184" s="78"/>
      <c r="S184" s="78"/>
      <c r="T184" s="78"/>
      <c r="U184" s="78"/>
      <c r="V184" s="78"/>
      <c r="W184" s="78"/>
      <c r="X184" s="78"/>
      <c r="Y184" s="78"/>
      <c r="Z184" s="135"/>
    </row>
    <row r="185" spans="1:26" ht="0.75" hidden="1" customHeight="1" x14ac:dyDescent="0.25">
      <c r="A185" s="77">
        <v>3</v>
      </c>
      <c r="B185" s="71" t="s">
        <v>102</v>
      </c>
      <c r="C185" s="78" t="s">
        <v>77</v>
      </c>
      <c r="D185" s="78">
        <f>SUM(D194:D206)</f>
        <v>55</v>
      </c>
      <c r="E185" s="78" t="s">
        <v>11</v>
      </c>
      <c r="F185" s="99" t="s">
        <v>29</v>
      </c>
      <c r="G185" s="75"/>
      <c r="H185" s="75" t="e">
        <f t="shared" si="88"/>
        <v>#REF!</v>
      </c>
      <c r="I185" s="75">
        <v>0</v>
      </c>
      <c r="J185" s="92" t="e">
        <f>#REF!+K185+L185+#REF!+#REF!+#REF!</f>
        <v>#REF!</v>
      </c>
      <c r="K185" s="75">
        <v>0</v>
      </c>
      <c r="L185" s="75">
        <v>0</v>
      </c>
      <c r="M185" s="75"/>
      <c r="N185" s="75"/>
      <c r="O185" s="75"/>
      <c r="P185" s="75"/>
      <c r="Q185" s="78"/>
      <c r="R185" s="78"/>
      <c r="S185" s="78"/>
      <c r="T185" s="78"/>
      <c r="U185" s="78"/>
      <c r="V185" s="78"/>
      <c r="W185" s="78"/>
      <c r="X185" s="78"/>
      <c r="Y185" s="78"/>
      <c r="Z185" s="135"/>
    </row>
    <row r="186" spans="1:26" ht="13.9" hidden="1" customHeight="1" x14ac:dyDescent="0.25">
      <c r="A186" s="77"/>
      <c r="B186" s="71"/>
      <c r="C186" s="78"/>
      <c r="D186" s="78"/>
      <c r="E186" s="78"/>
      <c r="F186" s="88" t="s">
        <v>30</v>
      </c>
      <c r="G186" s="75"/>
      <c r="H186" s="75" t="e">
        <f t="shared" si="88"/>
        <v>#REF!</v>
      </c>
      <c r="I186" s="75">
        <v>525000</v>
      </c>
      <c r="J186" s="92" t="e">
        <f>#REF!+K186+L186+#REF!+#REF!+#REF!</f>
        <v>#REF!</v>
      </c>
      <c r="K186" s="75">
        <v>0</v>
      </c>
      <c r="L186" s="75">
        <v>0</v>
      </c>
      <c r="M186" s="75"/>
      <c r="N186" s="75"/>
      <c r="O186" s="75"/>
      <c r="P186" s="75"/>
      <c r="Q186" s="78"/>
      <c r="R186" s="78"/>
      <c r="S186" s="78"/>
      <c r="T186" s="78"/>
      <c r="U186" s="78"/>
      <c r="V186" s="78"/>
      <c r="W186" s="78"/>
      <c r="X186" s="78"/>
      <c r="Y186" s="78"/>
      <c r="Z186" s="135"/>
    </row>
    <row r="187" spans="1:26" ht="59.25" hidden="1" customHeight="1" x14ac:dyDescent="0.25">
      <c r="A187" s="77"/>
      <c r="B187" s="71"/>
      <c r="C187" s="78"/>
      <c r="D187" s="78"/>
      <c r="E187" s="78"/>
      <c r="F187" s="88" t="s">
        <v>91</v>
      </c>
      <c r="G187" s="75"/>
      <c r="H187" s="75" t="e">
        <f t="shared" si="88"/>
        <v>#REF!</v>
      </c>
      <c r="I187" s="75">
        <v>0</v>
      </c>
      <c r="J187" s="92" t="e">
        <f>#REF!+K187+L187+#REF!+#REF!+#REF!</f>
        <v>#REF!</v>
      </c>
      <c r="K187" s="75">
        <v>0</v>
      </c>
      <c r="L187" s="75">
        <v>0</v>
      </c>
      <c r="M187" s="75"/>
      <c r="N187" s="75"/>
      <c r="O187" s="75"/>
      <c r="P187" s="75"/>
      <c r="Q187" s="78"/>
      <c r="R187" s="78"/>
      <c r="S187" s="78"/>
      <c r="T187" s="78"/>
      <c r="U187" s="78"/>
      <c r="V187" s="78"/>
      <c r="W187" s="78"/>
      <c r="X187" s="78"/>
      <c r="Y187" s="78"/>
      <c r="Z187" s="135"/>
    </row>
    <row r="188" spans="1:26" ht="33.75" hidden="1" customHeight="1" x14ac:dyDescent="0.25">
      <c r="A188" s="77"/>
      <c r="B188" s="71" t="s">
        <v>103</v>
      </c>
      <c r="C188" s="78"/>
      <c r="D188" s="78"/>
      <c r="E188" s="78" t="s">
        <v>104</v>
      </c>
      <c r="F188" s="99" t="s">
        <v>29</v>
      </c>
      <c r="G188" s="75"/>
      <c r="H188" s="75" t="e">
        <f t="shared" si="88"/>
        <v>#REF!</v>
      </c>
      <c r="I188" s="75">
        <v>175000</v>
      </c>
      <c r="J188" s="92" t="e">
        <f>#REF!+K188+L188+#REF!+#REF!+#REF!</f>
        <v>#REF!</v>
      </c>
      <c r="K188" s="75">
        <v>0</v>
      </c>
      <c r="L188" s="75">
        <v>0</v>
      </c>
      <c r="M188" s="75"/>
      <c r="N188" s="75"/>
      <c r="O188" s="75"/>
      <c r="P188" s="75"/>
      <c r="Q188" s="78"/>
      <c r="R188" s="78"/>
      <c r="S188" s="78"/>
      <c r="T188" s="78"/>
      <c r="U188" s="78"/>
      <c r="V188" s="78"/>
      <c r="W188" s="78"/>
      <c r="X188" s="78"/>
      <c r="Y188" s="78"/>
      <c r="Z188" s="135"/>
    </row>
    <row r="189" spans="1:26" ht="30" hidden="1" customHeight="1" x14ac:dyDescent="0.25">
      <c r="A189" s="77" t="s">
        <v>105</v>
      </c>
      <c r="B189" s="71"/>
      <c r="C189" s="78"/>
      <c r="D189" s="78"/>
      <c r="E189" s="78"/>
      <c r="F189" s="88" t="s">
        <v>30</v>
      </c>
      <c r="G189" s="75"/>
      <c r="H189" s="75" t="e">
        <f t="shared" si="88"/>
        <v>#REF!</v>
      </c>
      <c r="I189" s="75">
        <v>175000</v>
      </c>
      <c r="J189" s="92" t="e">
        <f>#REF!+K189+L189+#REF!+#REF!+#REF!</f>
        <v>#REF!</v>
      </c>
      <c r="K189" s="75">
        <v>0</v>
      </c>
      <c r="L189" s="75">
        <v>0</v>
      </c>
      <c r="M189" s="75"/>
      <c r="N189" s="75"/>
      <c r="O189" s="75"/>
      <c r="P189" s="75"/>
      <c r="Q189" s="78"/>
      <c r="R189" s="78"/>
      <c r="S189" s="78"/>
      <c r="T189" s="78"/>
      <c r="U189" s="78"/>
      <c r="V189" s="78"/>
      <c r="W189" s="78"/>
      <c r="X189" s="78"/>
      <c r="Y189" s="78"/>
      <c r="Z189" s="135"/>
    </row>
    <row r="190" spans="1:26" ht="30" hidden="1" customHeight="1" x14ac:dyDescent="0.25">
      <c r="A190" s="77"/>
      <c r="B190" s="71"/>
      <c r="C190" s="78"/>
      <c r="D190" s="78"/>
      <c r="E190" s="78"/>
      <c r="F190" s="88" t="s">
        <v>91</v>
      </c>
      <c r="G190" s="75"/>
      <c r="H190" s="75" t="e">
        <f t="shared" si="88"/>
        <v>#REF!</v>
      </c>
      <c r="I190" s="75">
        <v>175000</v>
      </c>
      <c r="J190" s="92" t="e">
        <f>#REF!+K190+L190+#REF!+#REF!+#REF!</f>
        <v>#REF!</v>
      </c>
      <c r="K190" s="75">
        <v>0</v>
      </c>
      <c r="L190" s="75">
        <v>0</v>
      </c>
      <c r="M190" s="75"/>
      <c r="N190" s="75"/>
      <c r="O190" s="75"/>
      <c r="P190" s="75"/>
      <c r="Q190" s="78"/>
      <c r="R190" s="78"/>
      <c r="S190" s="78"/>
      <c r="T190" s="78"/>
      <c r="U190" s="78"/>
      <c r="V190" s="78"/>
      <c r="W190" s="78"/>
      <c r="X190" s="78"/>
      <c r="Y190" s="78"/>
      <c r="Z190" s="135"/>
    </row>
    <row r="191" spans="1:26" ht="18.75" hidden="1" customHeight="1" x14ac:dyDescent="0.25">
      <c r="A191" s="77" t="s">
        <v>106</v>
      </c>
      <c r="B191" s="71" t="s">
        <v>107</v>
      </c>
      <c r="C191" s="78"/>
      <c r="D191" s="78"/>
      <c r="E191" s="78" t="s">
        <v>104</v>
      </c>
      <c r="F191" s="99" t="s">
        <v>29</v>
      </c>
      <c r="G191" s="75"/>
      <c r="H191" s="75" t="e">
        <f t="shared" si="88"/>
        <v>#REF!</v>
      </c>
      <c r="I191" s="75">
        <v>175000</v>
      </c>
      <c r="J191" s="92" t="e">
        <f>#REF!+K191+L191+#REF!+#REF!+#REF!</f>
        <v>#REF!</v>
      </c>
      <c r="K191" s="75">
        <v>0</v>
      </c>
      <c r="L191" s="75">
        <v>0</v>
      </c>
      <c r="M191" s="75"/>
      <c r="N191" s="75"/>
      <c r="O191" s="75"/>
      <c r="P191" s="75"/>
      <c r="Q191" s="78"/>
      <c r="R191" s="78"/>
      <c r="S191" s="78"/>
      <c r="T191" s="78"/>
      <c r="U191" s="78"/>
      <c r="V191" s="78"/>
      <c r="W191" s="78"/>
      <c r="X191" s="78"/>
      <c r="Y191" s="78"/>
      <c r="Z191" s="135"/>
    </row>
    <row r="192" spans="1:26" ht="20.25" hidden="1" customHeight="1" x14ac:dyDescent="0.25">
      <c r="A192" s="77"/>
      <c r="B192" s="71"/>
      <c r="C192" s="78"/>
      <c r="D192" s="78"/>
      <c r="E192" s="78"/>
      <c r="F192" s="88" t="s">
        <v>30</v>
      </c>
      <c r="G192" s="75"/>
      <c r="H192" s="75" t="e">
        <f t="shared" si="88"/>
        <v>#REF!</v>
      </c>
      <c r="I192" s="75">
        <v>175000</v>
      </c>
      <c r="J192" s="92" t="e">
        <f>#REF!+K192+L192+#REF!+#REF!+#REF!</f>
        <v>#REF!</v>
      </c>
      <c r="K192" s="75">
        <v>0</v>
      </c>
      <c r="L192" s="75">
        <v>0</v>
      </c>
      <c r="M192" s="75"/>
      <c r="N192" s="75"/>
      <c r="O192" s="75"/>
      <c r="P192" s="75"/>
      <c r="Q192" s="78"/>
      <c r="R192" s="78"/>
      <c r="S192" s="78"/>
      <c r="T192" s="78"/>
      <c r="U192" s="78"/>
      <c r="V192" s="78"/>
      <c r="W192" s="78"/>
      <c r="X192" s="78"/>
      <c r="Y192" s="78"/>
      <c r="Z192" s="135"/>
    </row>
    <row r="193" spans="1:26" ht="22.5" hidden="1" customHeight="1" x14ac:dyDescent="0.25">
      <c r="A193" s="77"/>
      <c r="B193" s="71"/>
      <c r="C193" s="78"/>
      <c r="D193" s="78"/>
      <c r="E193" s="78"/>
      <c r="F193" s="88" t="s">
        <v>91</v>
      </c>
      <c r="G193" s="75"/>
      <c r="H193" s="75" t="e">
        <f t="shared" si="88"/>
        <v>#REF!</v>
      </c>
      <c r="I193" s="75">
        <v>175000</v>
      </c>
      <c r="J193" s="92" t="e">
        <f>#REF!+K193+L193+#REF!+#REF!+#REF!</f>
        <v>#REF!</v>
      </c>
      <c r="K193" s="75">
        <v>0</v>
      </c>
      <c r="L193" s="75">
        <v>0</v>
      </c>
      <c r="M193" s="75"/>
      <c r="N193" s="75"/>
      <c r="O193" s="75"/>
      <c r="P193" s="75"/>
      <c r="Q193" s="78"/>
      <c r="R193" s="78"/>
      <c r="S193" s="78"/>
      <c r="T193" s="78"/>
      <c r="U193" s="78"/>
      <c r="V193" s="78"/>
      <c r="W193" s="78"/>
      <c r="X193" s="78"/>
      <c r="Y193" s="78"/>
      <c r="Z193" s="135"/>
    </row>
    <row r="194" spans="1:26" ht="13.9" hidden="1" customHeight="1" x14ac:dyDescent="0.25">
      <c r="A194" s="77" t="s">
        <v>87</v>
      </c>
      <c r="B194" s="71" t="s">
        <v>108</v>
      </c>
      <c r="C194" s="78" t="s">
        <v>77</v>
      </c>
      <c r="D194" s="78">
        <f>SUM(D197:D209)</f>
        <v>31</v>
      </c>
      <c r="E194" s="78" t="s">
        <v>11</v>
      </c>
      <c r="F194" s="99" t="s">
        <v>29</v>
      </c>
      <c r="G194" s="75"/>
      <c r="H194" s="75" t="e">
        <f t="shared" si="88"/>
        <v>#REF!</v>
      </c>
      <c r="I194" s="75">
        <v>0</v>
      </c>
      <c r="J194" s="92" t="e">
        <f>#REF!+K194+L194+#REF!+#REF!+#REF!</f>
        <v>#REF!</v>
      </c>
      <c r="K194" s="75">
        <v>0</v>
      </c>
      <c r="L194" s="75">
        <v>0</v>
      </c>
      <c r="M194" s="75"/>
      <c r="N194" s="75"/>
      <c r="O194" s="75"/>
      <c r="P194" s="75"/>
      <c r="Q194" s="78"/>
      <c r="R194" s="78"/>
      <c r="S194" s="78"/>
      <c r="T194" s="78"/>
      <c r="U194" s="78"/>
      <c r="V194" s="78"/>
      <c r="W194" s="78"/>
      <c r="X194" s="78"/>
      <c r="Y194" s="78"/>
      <c r="Z194" s="135"/>
    </row>
    <row r="195" spans="1:26" ht="3" hidden="1" customHeight="1" x14ac:dyDescent="0.25">
      <c r="A195" s="77"/>
      <c r="B195" s="71"/>
      <c r="C195" s="78"/>
      <c r="D195" s="78"/>
      <c r="E195" s="78"/>
      <c r="F195" s="88" t="s">
        <v>30</v>
      </c>
      <c r="G195" s="75"/>
      <c r="H195" s="75" t="e">
        <f t="shared" si="88"/>
        <v>#REF!</v>
      </c>
      <c r="I195" s="75">
        <v>525000</v>
      </c>
      <c r="J195" s="92" t="e">
        <f>#REF!+K195+L195+#REF!+#REF!+#REF!</f>
        <v>#REF!</v>
      </c>
      <c r="K195" s="75">
        <v>0</v>
      </c>
      <c r="L195" s="75">
        <v>0</v>
      </c>
      <c r="M195" s="75"/>
      <c r="N195" s="75"/>
      <c r="O195" s="75"/>
      <c r="P195" s="75"/>
      <c r="Q195" s="78"/>
      <c r="R195" s="78"/>
      <c r="S195" s="78"/>
      <c r="T195" s="78"/>
      <c r="U195" s="78"/>
      <c r="V195" s="78"/>
      <c r="W195" s="78"/>
      <c r="X195" s="78"/>
      <c r="Y195" s="78"/>
      <c r="Z195" s="135"/>
    </row>
    <row r="196" spans="1:26" ht="26.45" hidden="1" customHeight="1" x14ac:dyDescent="0.25">
      <c r="A196" s="77"/>
      <c r="B196" s="71"/>
      <c r="C196" s="78"/>
      <c r="D196" s="78"/>
      <c r="E196" s="78"/>
      <c r="F196" s="88" t="s">
        <v>91</v>
      </c>
      <c r="G196" s="75"/>
      <c r="H196" s="75" t="e">
        <f t="shared" si="88"/>
        <v>#REF!</v>
      </c>
      <c r="I196" s="75">
        <v>0</v>
      </c>
      <c r="J196" s="92" t="e">
        <f>#REF!+K196+L196+#REF!+#REF!+#REF!</f>
        <v>#REF!</v>
      </c>
      <c r="K196" s="75">
        <v>0</v>
      </c>
      <c r="L196" s="75">
        <v>0</v>
      </c>
      <c r="M196" s="75"/>
      <c r="N196" s="75"/>
      <c r="O196" s="75"/>
      <c r="P196" s="75"/>
      <c r="Q196" s="78"/>
      <c r="R196" s="78"/>
      <c r="S196" s="78"/>
      <c r="T196" s="78"/>
      <c r="U196" s="78"/>
      <c r="V196" s="78"/>
      <c r="W196" s="78"/>
      <c r="X196" s="78"/>
      <c r="Y196" s="78"/>
      <c r="Z196" s="135"/>
    </row>
    <row r="197" spans="1:26" ht="13.9" hidden="1" customHeight="1" x14ac:dyDescent="0.25">
      <c r="A197" s="76" t="s">
        <v>109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8"/>
      <c r="R197" s="78"/>
      <c r="S197" s="78"/>
      <c r="T197" s="78"/>
      <c r="U197" s="78"/>
      <c r="V197" s="78"/>
      <c r="W197" s="78"/>
      <c r="X197" s="78"/>
      <c r="Y197" s="78"/>
      <c r="Z197" s="135"/>
    </row>
    <row r="198" spans="1:26" ht="13.9" hidden="1" customHeight="1" x14ac:dyDescent="0.25">
      <c r="A198" s="77">
        <v>1</v>
      </c>
      <c r="B198" s="71" t="s">
        <v>110</v>
      </c>
      <c r="C198" s="78" t="s">
        <v>111</v>
      </c>
      <c r="D198" s="78">
        <v>8</v>
      </c>
      <c r="E198" s="78" t="s">
        <v>11</v>
      </c>
      <c r="F198" s="99" t="s">
        <v>29</v>
      </c>
      <c r="G198" s="75">
        <v>3100000</v>
      </c>
      <c r="H198" s="75" t="e">
        <f t="shared" ref="H198:H209" si="89">SUM(I198:O198)</f>
        <v>#REF!</v>
      </c>
      <c r="I198" s="75">
        <v>0</v>
      </c>
      <c r="J198" s="92" t="e">
        <f>#REF!+K198+L198+#REF!+#REF!+#REF!</f>
        <v>#REF!</v>
      </c>
      <c r="K198" s="75">
        <v>0</v>
      </c>
      <c r="L198" s="75">
        <v>0</v>
      </c>
      <c r="M198" s="75"/>
      <c r="N198" s="75"/>
      <c r="O198" s="75"/>
      <c r="P198" s="75"/>
      <c r="Q198" s="78"/>
      <c r="R198" s="78"/>
      <c r="S198" s="78"/>
      <c r="T198" s="78"/>
      <c r="U198" s="78"/>
      <c r="V198" s="78"/>
      <c r="W198" s="78"/>
      <c r="X198" s="78"/>
      <c r="Y198" s="78"/>
      <c r="Z198" s="135"/>
    </row>
    <row r="199" spans="1:26" ht="13.9" hidden="1" customHeight="1" x14ac:dyDescent="0.25">
      <c r="A199" s="77"/>
      <c r="B199" s="71"/>
      <c r="C199" s="78"/>
      <c r="D199" s="78"/>
      <c r="E199" s="78"/>
      <c r="F199" s="88" t="s">
        <v>30</v>
      </c>
      <c r="G199" s="75"/>
      <c r="H199" s="75" t="e">
        <f t="shared" si="89"/>
        <v>#REF!</v>
      </c>
      <c r="I199" s="75">
        <v>0</v>
      </c>
      <c r="J199" s="92" t="e">
        <f>#REF!+K199+L199+#REF!+#REF!+#REF!</f>
        <v>#REF!</v>
      </c>
      <c r="K199" s="75">
        <v>0</v>
      </c>
      <c r="L199" s="75">
        <v>0</v>
      </c>
      <c r="M199" s="75"/>
      <c r="N199" s="75"/>
      <c r="O199" s="75"/>
      <c r="P199" s="75"/>
      <c r="Q199" s="78"/>
      <c r="R199" s="78"/>
      <c r="S199" s="78"/>
      <c r="T199" s="78"/>
      <c r="U199" s="78"/>
      <c r="V199" s="78"/>
      <c r="W199" s="78"/>
      <c r="X199" s="78"/>
      <c r="Y199" s="78"/>
      <c r="Z199" s="135"/>
    </row>
    <row r="200" spans="1:26" ht="26.45" hidden="1" customHeight="1" x14ac:dyDescent="0.25">
      <c r="A200" s="77"/>
      <c r="B200" s="71"/>
      <c r="C200" s="78"/>
      <c r="D200" s="78"/>
      <c r="E200" s="78"/>
      <c r="F200" s="88" t="s">
        <v>91</v>
      </c>
      <c r="G200" s="75"/>
      <c r="H200" s="75" t="e">
        <f t="shared" si="89"/>
        <v>#REF!</v>
      </c>
      <c r="I200" s="75">
        <v>0</v>
      </c>
      <c r="J200" s="92" t="e">
        <f>#REF!+K200+L200+#REF!+#REF!+#REF!</f>
        <v>#REF!</v>
      </c>
      <c r="K200" s="75">
        <f t="shared" ref="K200" si="90">SUM(K198:K199)</f>
        <v>0</v>
      </c>
      <c r="L200" s="75">
        <v>0</v>
      </c>
      <c r="M200" s="75"/>
      <c r="N200" s="75"/>
      <c r="O200" s="75"/>
      <c r="P200" s="75"/>
      <c r="Q200" s="78"/>
      <c r="R200" s="78"/>
      <c r="S200" s="78"/>
      <c r="T200" s="78"/>
      <c r="U200" s="78"/>
      <c r="V200" s="78"/>
      <c r="W200" s="78"/>
      <c r="X200" s="78"/>
      <c r="Y200" s="78"/>
      <c r="Z200" s="135"/>
    </row>
    <row r="201" spans="1:26" ht="13.9" hidden="1" customHeight="1" x14ac:dyDescent="0.25">
      <c r="A201" s="77" t="s">
        <v>92</v>
      </c>
      <c r="B201" s="71" t="s">
        <v>112</v>
      </c>
      <c r="C201" s="78" t="s">
        <v>77</v>
      </c>
      <c r="D201" s="78">
        <v>8</v>
      </c>
      <c r="E201" s="78" t="s">
        <v>11</v>
      </c>
      <c r="F201" s="99" t="s">
        <v>29</v>
      </c>
      <c r="G201" s="75">
        <v>74426800</v>
      </c>
      <c r="H201" s="75" t="e">
        <f t="shared" si="89"/>
        <v>#REF!</v>
      </c>
      <c r="I201" s="75">
        <v>0</v>
      </c>
      <c r="J201" s="92" t="e">
        <f>#REF!+K201+L201+#REF!+#REF!+#REF!</f>
        <v>#REF!</v>
      </c>
      <c r="K201" s="75">
        <v>0</v>
      </c>
      <c r="L201" s="75">
        <v>0</v>
      </c>
      <c r="M201" s="75"/>
      <c r="N201" s="75"/>
      <c r="O201" s="75"/>
      <c r="P201" s="75"/>
      <c r="Q201" s="78"/>
      <c r="R201" s="78"/>
      <c r="S201" s="78"/>
      <c r="T201" s="78"/>
      <c r="U201" s="78"/>
      <c r="V201" s="78"/>
      <c r="W201" s="78"/>
      <c r="X201" s="78"/>
      <c r="Y201" s="78"/>
      <c r="Z201" s="135"/>
    </row>
    <row r="202" spans="1:26" ht="13.9" hidden="1" customHeight="1" x14ac:dyDescent="0.25">
      <c r="A202" s="77"/>
      <c r="B202" s="71"/>
      <c r="C202" s="78"/>
      <c r="D202" s="78"/>
      <c r="E202" s="78"/>
      <c r="F202" s="88" t="s">
        <v>30</v>
      </c>
      <c r="G202" s="75"/>
      <c r="H202" s="75" t="e">
        <f t="shared" si="89"/>
        <v>#REF!</v>
      </c>
      <c r="I202" s="75">
        <v>0</v>
      </c>
      <c r="J202" s="92" t="e">
        <f>#REF!+K202+L202+#REF!+#REF!+#REF!</f>
        <v>#REF!</v>
      </c>
      <c r="K202" s="75">
        <v>0</v>
      </c>
      <c r="L202" s="75">
        <v>0</v>
      </c>
      <c r="M202" s="75"/>
      <c r="N202" s="75"/>
      <c r="O202" s="75"/>
      <c r="P202" s="75"/>
      <c r="Q202" s="78"/>
      <c r="R202" s="78"/>
      <c r="S202" s="78"/>
      <c r="T202" s="78"/>
      <c r="U202" s="78"/>
      <c r="V202" s="78"/>
      <c r="W202" s="78"/>
      <c r="X202" s="78"/>
      <c r="Y202" s="78"/>
      <c r="Z202" s="135"/>
    </row>
    <row r="203" spans="1:26" ht="27.75" hidden="1" customHeight="1" x14ac:dyDescent="0.25">
      <c r="A203" s="77"/>
      <c r="B203" s="71"/>
      <c r="C203" s="78"/>
      <c r="D203" s="78"/>
      <c r="E203" s="78"/>
      <c r="F203" s="88" t="s">
        <v>91</v>
      </c>
      <c r="G203" s="75"/>
      <c r="H203" s="75" t="e">
        <f t="shared" si="89"/>
        <v>#REF!</v>
      </c>
      <c r="I203" s="75">
        <f t="shared" ref="I203:K203" si="91">SUM(I201:I202)</f>
        <v>0</v>
      </c>
      <c r="J203" s="92" t="e">
        <f>#REF!+K203+L203+#REF!+#REF!+#REF!</f>
        <v>#REF!</v>
      </c>
      <c r="K203" s="75">
        <f t="shared" si="91"/>
        <v>0</v>
      </c>
      <c r="L203" s="75">
        <v>0</v>
      </c>
      <c r="M203" s="75"/>
      <c r="N203" s="75"/>
      <c r="O203" s="75"/>
      <c r="P203" s="75"/>
      <c r="Q203" s="78"/>
      <c r="R203" s="78"/>
      <c r="S203" s="78"/>
      <c r="T203" s="78"/>
      <c r="U203" s="78"/>
      <c r="V203" s="78"/>
      <c r="W203" s="78"/>
      <c r="X203" s="78"/>
      <c r="Y203" s="78"/>
      <c r="Z203" s="135"/>
    </row>
    <row r="204" spans="1:26" ht="8.25" hidden="1" customHeight="1" x14ac:dyDescent="0.25">
      <c r="A204" s="77" t="s">
        <v>113</v>
      </c>
      <c r="B204" s="71" t="s">
        <v>114</v>
      </c>
      <c r="C204" s="78" t="s">
        <v>77</v>
      </c>
      <c r="D204" s="78">
        <v>8</v>
      </c>
      <c r="E204" s="78" t="s">
        <v>11</v>
      </c>
      <c r="F204" s="99" t="s">
        <v>29</v>
      </c>
      <c r="G204" s="75">
        <v>10000000</v>
      </c>
      <c r="H204" s="75" t="e">
        <f t="shared" si="89"/>
        <v>#REF!</v>
      </c>
      <c r="I204" s="75">
        <v>0</v>
      </c>
      <c r="J204" s="92" t="e">
        <f>#REF!+K204+L204+#REF!+#REF!+#REF!</f>
        <v>#REF!</v>
      </c>
      <c r="K204" s="75">
        <v>0</v>
      </c>
      <c r="L204" s="75">
        <v>0</v>
      </c>
      <c r="M204" s="75"/>
      <c r="N204" s="75"/>
      <c r="O204" s="75"/>
      <c r="P204" s="75"/>
      <c r="Q204" s="78"/>
      <c r="R204" s="78"/>
      <c r="S204" s="78"/>
      <c r="T204" s="78"/>
      <c r="U204" s="78"/>
      <c r="V204" s="78"/>
      <c r="W204" s="78"/>
      <c r="X204" s="78"/>
      <c r="Y204" s="78"/>
      <c r="Z204" s="135"/>
    </row>
    <row r="205" spans="1:26" ht="13.9" hidden="1" customHeight="1" x14ac:dyDescent="0.25">
      <c r="A205" s="77"/>
      <c r="B205" s="71"/>
      <c r="C205" s="78"/>
      <c r="D205" s="78"/>
      <c r="E205" s="78"/>
      <c r="F205" s="88" t="s">
        <v>30</v>
      </c>
      <c r="G205" s="75"/>
      <c r="H205" s="75" t="e">
        <f t="shared" si="89"/>
        <v>#REF!</v>
      </c>
      <c r="I205" s="75">
        <v>0</v>
      </c>
      <c r="J205" s="92" t="e">
        <f>#REF!+K205+L205+#REF!+#REF!+#REF!</f>
        <v>#REF!</v>
      </c>
      <c r="K205" s="75">
        <v>0</v>
      </c>
      <c r="L205" s="75">
        <v>0</v>
      </c>
      <c r="M205" s="75"/>
      <c r="N205" s="75"/>
      <c r="O205" s="75"/>
      <c r="P205" s="75"/>
      <c r="Q205" s="78"/>
      <c r="R205" s="78"/>
      <c r="S205" s="78"/>
      <c r="T205" s="78"/>
      <c r="U205" s="78"/>
      <c r="V205" s="78"/>
      <c r="W205" s="78"/>
      <c r="X205" s="78"/>
      <c r="Y205" s="78"/>
      <c r="Z205" s="135"/>
    </row>
    <row r="206" spans="1:26" ht="26.45" hidden="1" customHeight="1" x14ac:dyDescent="0.25">
      <c r="A206" s="77"/>
      <c r="B206" s="71"/>
      <c r="C206" s="78"/>
      <c r="D206" s="78"/>
      <c r="E206" s="78"/>
      <c r="F206" s="88" t="s">
        <v>91</v>
      </c>
      <c r="G206" s="75"/>
      <c r="H206" s="75" t="e">
        <f t="shared" si="89"/>
        <v>#REF!</v>
      </c>
      <c r="I206" s="75">
        <f t="shared" ref="I206" si="92">SUM(I204:I205)</f>
        <v>0</v>
      </c>
      <c r="J206" s="92" t="e">
        <f>#REF!+K206+L206+#REF!+#REF!+#REF!</f>
        <v>#REF!</v>
      </c>
      <c r="K206" s="75">
        <v>0</v>
      </c>
      <c r="L206" s="75">
        <v>0</v>
      </c>
      <c r="M206" s="75"/>
      <c r="N206" s="75"/>
      <c r="O206" s="75"/>
      <c r="P206" s="75"/>
      <c r="Q206" s="78"/>
      <c r="R206" s="78"/>
      <c r="S206" s="78"/>
      <c r="T206" s="78"/>
      <c r="U206" s="78"/>
      <c r="V206" s="78"/>
      <c r="W206" s="78"/>
      <c r="X206" s="78"/>
      <c r="Y206" s="78"/>
      <c r="Z206" s="135"/>
    </row>
    <row r="207" spans="1:26" ht="13.9" hidden="1" customHeight="1" x14ac:dyDescent="0.25">
      <c r="A207" s="77" t="s">
        <v>105</v>
      </c>
      <c r="B207" s="71" t="s">
        <v>115</v>
      </c>
      <c r="C207" s="78" t="s">
        <v>77</v>
      </c>
      <c r="D207" s="78">
        <v>7</v>
      </c>
      <c r="E207" s="78" t="s">
        <v>11</v>
      </c>
      <c r="F207" s="99" t="s">
        <v>29</v>
      </c>
      <c r="G207" s="75">
        <v>0</v>
      </c>
      <c r="H207" s="75" t="e">
        <f t="shared" si="89"/>
        <v>#REF!</v>
      </c>
      <c r="I207" s="75">
        <v>0</v>
      </c>
      <c r="J207" s="92" t="e">
        <f>#REF!+K207+L207+#REF!+#REF!+#REF!</f>
        <v>#REF!</v>
      </c>
      <c r="K207" s="75">
        <v>0</v>
      </c>
      <c r="L207" s="75">
        <v>0</v>
      </c>
      <c r="M207" s="75"/>
      <c r="N207" s="75"/>
      <c r="O207" s="75"/>
      <c r="P207" s="75"/>
      <c r="Q207" s="78"/>
      <c r="R207" s="78"/>
      <c r="S207" s="78"/>
      <c r="T207" s="78"/>
      <c r="U207" s="78"/>
      <c r="V207" s="78"/>
      <c r="W207" s="78"/>
      <c r="X207" s="78"/>
      <c r="Y207" s="78"/>
      <c r="Z207" s="135"/>
    </row>
    <row r="208" spans="1:26" ht="13.9" hidden="1" customHeight="1" x14ac:dyDescent="0.25">
      <c r="A208" s="77"/>
      <c r="B208" s="71"/>
      <c r="C208" s="78"/>
      <c r="D208" s="78"/>
      <c r="E208" s="78"/>
      <c r="F208" s="88" t="s">
        <v>30</v>
      </c>
      <c r="G208" s="75"/>
      <c r="H208" s="75" t="e">
        <f t="shared" si="89"/>
        <v>#REF!</v>
      </c>
      <c r="I208" s="75">
        <v>0</v>
      </c>
      <c r="J208" s="92" t="e">
        <f>#REF!+K208+L208+#REF!+#REF!+#REF!</f>
        <v>#REF!</v>
      </c>
      <c r="K208" s="75">
        <v>0</v>
      </c>
      <c r="L208" s="75">
        <v>0</v>
      </c>
      <c r="M208" s="75"/>
      <c r="N208" s="75"/>
      <c r="O208" s="75"/>
      <c r="P208" s="75"/>
      <c r="Q208" s="78"/>
      <c r="R208" s="78"/>
      <c r="S208" s="78"/>
      <c r="T208" s="78"/>
      <c r="U208" s="78"/>
      <c r="V208" s="78"/>
      <c r="W208" s="78"/>
      <c r="X208" s="78"/>
      <c r="Y208" s="78"/>
      <c r="Z208" s="135"/>
    </row>
    <row r="209" spans="1:26" ht="26.45" hidden="1" customHeight="1" x14ac:dyDescent="0.25">
      <c r="A209" s="77"/>
      <c r="B209" s="71"/>
      <c r="C209" s="78"/>
      <c r="D209" s="78"/>
      <c r="E209" s="78"/>
      <c r="F209" s="88" t="s">
        <v>91</v>
      </c>
      <c r="G209" s="75"/>
      <c r="H209" s="75" t="e">
        <f t="shared" si="89"/>
        <v>#REF!</v>
      </c>
      <c r="I209" s="75">
        <f t="shared" ref="I209:K209" si="93">SUM(I207:I208)</f>
        <v>0</v>
      </c>
      <c r="J209" s="92" t="e">
        <f>#REF!+K209+L209+#REF!+#REF!+#REF!</f>
        <v>#REF!</v>
      </c>
      <c r="K209" s="75">
        <f t="shared" si="93"/>
        <v>0</v>
      </c>
      <c r="L209" s="75">
        <v>0</v>
      </c>
      <c r="M209" s="75"/>
      <c r="N209" s="75"/>
      <c r="O209" s="75"/>
      <c r="P209" s="75"/>
      <c r="Q209" s="78"/>
      <c r="R209" s="78"/>
      <c r="S209" s="78"/>
      <c r="T209" s="78"/>
      <c r="U209" s="78"/>
      <c r="V209" s="78"/>
      <c r="W209" s="78"/>
      <c r="X209" s="78"/>
      <c r="Y209" s="78"/>
      <c r="Z209" s="135"/>
    </row>
    <row r="210" spans="1:26" ht="13.9" hidden="1" customHeight="1" x14ac:dyDescent="0.25">
      <c r="A210" s="76" t="s">
        <v>116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8"/>
      <c r="R210" s="78"/>
      <c r="S210" s="78"/>
      <c r="T210" s="78"/>
      <c r="U210" s="78"/>
      <c r="V210" s="78"/>
      <c r="W210" s="78"/>
      <c r="X210" s="78"/>
      <c r="Y210" s="78"/>
      <c r="Z210" s="135"/>
    </row>
    <row r="211" spans="1:26" ht="13.9" hidden="1" customHeight="1" x14ac:dyDescent="0.25">
      <c r="A211" s="77" t="s">
        <v>117</v>
      </c>
      <c r="B211" s="71" t="s">
        <v>118</v>
      </c>
      <c r="C211" s="78" t="s">
        <v>111</v>
      </c>
      <c r="D211" s="78">
        <v>1</v>
      </c>
      <c r="E211" s="78" t="s">
        <v>11</v>
      </c>
      <c r="F211" s="99" t="s">
        <v>29</v>
      </c>
      <c r="G211" s="75">
        <v>1800000</v>
      </c>
      <c r="H211" s="75" t="e">
        <f t="shared" ref="H211:H216" si="94">SUM(I211:O211)</f>
        <v>#REF!</v>
      </c>
      <c r="I211" s="75">
        <v>0</v>
      </c>
      <c r="J211" s="92" t="e">
        <f>#REF!+K211+L211+#REF!+#REF!+#REF!</f>
        <v>#REF!</v>
      </c>
      <c r="K211" s="75">
        <v>0</v>
      </c>
      <c r="L211" s="75">
        <v>0</v>
      </c>
      <c r="M211" s="75"/>
      <c r="N211" s="75"/>
      <c r="O211" s="75"/>
      <c r="P211" s="75"/>
      <c r="Q211" s="78"/>
      <c r="R211" s="78"/>
      <c r="S211" s="78"/>
      <c r="T211" s="78"/>
      <c r="U211" s="78"/>
      <c r="V211" s="78"/>
      <c r="W211" s="78"/>
      <c r="X211" s="78"/>
      <c r="Y211" s="78"/>
      <c r="Z211" s="135"/>
    </row>
    <row r="212" spans="1:26" ht="13.9" hidden="1" customHeight="1" x14ac:dyDescent="0.25">
      <c r="A212" s="77"/>
      <c r="B212" s="71"/>
      <c r="C212" s="78"/>
      <c r="D212" s="78"/>
      <c r="E212" s="78"/>
      <c r="F212" s="88" t="s">
        <v>30</v>
      </c>
      <c r="G212" s="75"/>
      <c r="H212" s="75" t="e">
        <f t="shared" si="94"/>
        <v>#REF!</v>
      </c>
      <c r="I212" s="75">
        <v>0</v>
      </c>
      <c r="J212" s="92" t="e">
        <f>#REF!+K212+L212+#REF!+#REF!+#REF!</f>
        <v>#REF!</v>
      </c>
      <c r="K212" s="75">
        <v>0</v>
      </c>
      <c r="L212" s="75">
        <v>0</v>
      </c>
      <c r="M212" s="75"/>
      <c r="N212" s="75"/>
      <c r="O212" s="75"/>
      <c r="P212" s="75"/>
      <c r="Q212" s="78"/>
      <c r="R212" s="78"/>
      <c r="S212" s="78"/>
      <c r="T212" s="78"/>
      <c r="U212" s="78"/>
      <c r="V212" s="78"/>
      <c r="W212" s="78"/>
      <c r="X212" s="78"/>
      <c r="Y212" s="78"/>
      <c r="Z212" s="135"/>
    </row>
    <row r="213" spans="1:26" ht="26.45" hidden="1" customHeight="1" x14ac:dyDescent="0.25">
      <c r="A213" s="77"/>
      <c r="B213" s="71"/>
      <c r="C213" s="78"/>
      <c r="D213" s="78"/>
      <c r="E213" s="78"/>
      <c r="F213" s="88" t="s">
        <v>91</v>
      </c>
      <c r="G213" s="75"/>
      <c r="H213" s="75" t="e">
        <f t="shared" si="94"/>
        <v>#REF!</v>
      </c>
      <c r="I213" s="75">
        <v>0</v>
      </c>
      <c r="J213" s="92" t="e">
        <f>#REF!+K213+L213+#REF!+#REF!+#REF!</f>
        <v>#REF!</v>
      </c>
      <c r="K213" s="75">
        <v>0</v>
      </c>
      <c r="L213" s="75">
        <v>0</v>
      </c>
      <c r="M213" s="75"/>
      <c r="N213" s="75"/>
      <c r="O213" s="75"/>
      <c r="P213" s="75"/>
      <c r="Q213" s="78"/>
      <c r="R213" s="78"/>
      <c r="S213" s="78"/>
      <c r="T213" s="78"/>
      <c r="U213" s="78"/>
      <c r="V213" s="78"/>
      <c r="W213" s="78"/>
      <c r="X213" s="78"/>
      <c r="Y213" s="78"/>
      <c r="Z213" s="135"/>
    </row>
    <row r="214" spans="1:26" ht="13.9" hidden="1" customHeight="1" x14ac:dyDescent="0.25">
      <c r="A214" s="77" t="s">
        <v>92</v>
      </c>
      <c r="B214" s="71" t="s">
        <v>119</v>
      </c>
      <c r="C214" s="78" t="s">
        <v>77</v>
      </c>
      <c r="D214" s="78">
        <v>6</v>
      </c>
      <c r="E214" s="78" t="s">
        <v>11</v>
      </c>
      <c r="F214" s="99" t="s">
        <v>29</v>
      </c>
      <c r="G214" s="75">
        <v>1400000</v>
      </c>
      <c r="H214" s="75" t="e">
        <f t="shared" si="94"/>
        <v>#REF!</v>
      </c>
      <c r="I214" s="75">
        <v>0</v>
      </c>
      <c r="J214" s="92" t="e">
        <f>#REF!+K214+L214+#REF!+#REF!+#REF!</f>
        <v>#REF!</v>
      </c>
      <c r="K214" s="75">
        <v>0</v>
      </c>
      <c r="L214" s="75">
        <v>0</v>
      </c>
      <c r="M214" s="75"/>
      <c r="N214" s="75"/>
      <c r="O214" s="75"/>
      <c r="P214" s="75"/>
      <c r="Q214" s="78"/>
      <c r="R214" s="78"/>
      <c r="S214" s="78"/>
      <c r="T214" s="78"/>
      <c r="U214" s="78"/>
      <c r="V214" s="78"/>
      <c r="W214" s="78"/>
      <c r="X214" s="78"/>
      <c r="Y214" s="78"/>
      <c r="Z214" s="135"/>
    </row>
    <row r="215" spans="1:26" ht="13.9" hidden="1" customHeight="1" x14ac:dyDescent="0.25">
      <c r="A215" s="77"/>
      <c r="B215" s="71"/>
      <c r="C215" s="78"/>
      <c r="D215" s="78"/>
      <c r="E215" s="78"/>
      <c r="F215" s="88" t="s">
        <v>30</v>
      </c>
      <c r="G215" s="75"/>
      <c r="H215" s="75" t="e">
        <f t="shared" si="94"/>
        <v>#REF!</v>
      </c>
      <c r="I215" s="75">
        <v>0</v>
      </c>
      <c r="J215" s="92" t="e">
        <f>#REF!+K215+L215+#REF!+#REF!+#REF!</f>
        <v>#REF!</v>
      </c>
      <c r="K215" s="75">
        <v>0</v>
      </c>
      <c r="L215" s="75">
        <v>0</v>
      </c>
      <c r="M215" s="75"/>
      <c r="N215" s="75"/>
      <c r="O215" s="75"/>
      <c r="P215" s="75"/>
      <c r="Q215" s="78"/>
      <c r="R215" s="78"/>
      <c r="S215" s="78"/>
      <c r="T215" s="78"/>
      <c r="U215" s="78"/>
      <c r="V215" s="78"/>
      <c r="W215" s="78"/>
      <c r="X215" s="78"/>
      <c r="Y215" s="78"/>
      <c r="Z215" s="135"/>
    </row>
    <row r="216" spans="1:26" ht="26.45" hidden="1" customHeight="1" x14ac:dyDescent="0.25">
      <c r="A216" s="77"/>
      <c r="B216" s="71"/>
      <c r="C216" s="78"/>
      <c r="D216" s="78"/>
      <c r="E216" s="78"/>
      <c r="F216" s="88" t="s">
        <v>91</v>
      </c>
      <c r="G216" s="75"/>
      <c r="H216" s="75" t="e">
        <f t="shared" si="94"/>
        <v>#REF!</v>
      </c>
      <c r="I216" s="75">
        <v>0</v>
      </c>
      <c r="J216" s="92" t="e">
        <f>#REF!+K216+L216+#REF!+#REF!+#REF!</f>
        <v>#REF!</v>
      </c>
      <c r="K216" s="75">
        <v>0</v>
      </c>
      <c r="L216" s="75">
        <v>0</v>
      </c>
      <c r="M216" s="75"/>
      <c r="N216" s="75"/>
      <c r="O216" s="75"/>
      <c r="P216" s="75"/>
      <c r="Q216" s="78"/>
      <c r="R216" s="78"/>
      <c r="S216" s="78"/>
      <c r="T216" s="78"/>
      <c r="U216" s="78"/>
      <c r="V216" s="78"/>
      <c r="W216" s="78"/>
      <c r="X216" s="78"/>
      <c r="Y216" s="78"/>
      <c r="Z216" s="135"/>
    </row>
    <row r="217" spans="1:26" ht="30.75" hidden="1" customHeight="1" x14ac:dyDescent="0.25">
      <c r="A217" s="77" t="s">
        <v>120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8"/>
      <c r="R217" s="78"/>
      <c r="S217" s="78"/>
      <c r="T217" s="78"/>
      <c r="U217" s="78"/>
      <c r="V217" s="78"/>
      <c r="W217" s="78"/>
      <c r="X217" s="78"/>
      <c r="Y217" s="78"/>
      <c r="Z217" s="135"/>
    </row>
    <row r="218" spans="1:26" ht="13.9" hidden="1" customHeight="1" x14ac:dyDescent="0.25">
      <c r="A218" s="77" t="s">
        <v>117</v>
      </c>
      <c r="B218" s="71" t="s">
        <v>121</v>
      </c>
      <c r="C218" s="78"/>
      <c r="D218" s="78"/>
      <c r="E218" s="78" t="s">
        <v>11</v>
      </c>
      <c r="F218" s="99" t="s">
        <v>29</v>
      </c>
      <c r="G218" s="75">
        <v>0</v>
      </c>
      <c r="H218" s="75" t="e">
        <f t="shared" ref="H218:H231" si="95">SUM(I218:O218)</f>
        <v>#REF!</v>
      </c>
      <c r="I218" s="75">
        <v>87400</v>
      </c>
      <c r="J218" s="92" t="e">
        <f>#REF!+K218+L218+#REF!+#REF!+#REF!</f>
        <v>#REF!</v>
      </c>
      <c r="K218" s="75">
        <v>0</v>
      </c>
      <c r="L218" s="75">
        <v>0</v>
      </c>
      <c r="M218" s="75"/>
      <c r="N218" s="75"/>
      <c r="O218" s="75"/>
      <c r="P218" s="75"/>
      <c r="Q218" s="78"/>
      <c r="R218" s="78"/>
      <c r="S218" s="78"/>
      <c r="T218" s="78"/>
      <c r="U218" s="78"/>
      <c r="V218" s="78"/>
      <c r="W218" s="78"/>
      <c r="X218" s="78"/>
      <c r="Y218" s="78"/>
      <c r="Z218" s="135"/>
    </row>
    <row r="219" spans="1:26" ht="13.9" hidden="1" customHeight="1" x14ac:dyDescent="0.25">
      <c r="A219" s="77"/>
      <c r="B219" s="71"/>
      <c r="C219" s="78"/>
      <c r="D219" s="78"/>
      <c r="E219" s="78"/>
      <c r="F219" s="88" t="s">
        <v>30</v>
      </c>
      <c r="G219" s="75"/>
      <c r="H219" s="75" t="e">
        <f t="shared" si="95"/>
        <v>#REF!</v>
      </c>
      <c r="I219" s="75">
        <v>0</v>
      </c>
      <c r="J219" s="92" t="e">
        <f>#REF!+K219+L219+#REF!+#REF!+#REF!</f>
        <v>#REF!</v>
      </c>
      <c r="K219" s="75">
        <v>0</v>
      </c>
      <c r="L219" s="75">
        <v>0</v>
      </c>
      <c r="M219" s="75"/>
      <c r="N219" s="75"/>
      <c r="O219" s="75"/>
      <c r="P219" s="75"/>
      <c r="Q219" s="78"/>
      <c r="R219" s="78"/>
      <c r="S219" s="78"/>
      <c r="T219" s="78"/>
      <c r="U219" s="78"/>
      <c r="V219" s="78"/>
      <c r="W219" s="78"/>
      <c r="X219" s="78"/>
      <c r="Y219" s="78"/>
      <c r="Z219" s="135"/>
    </row>
    <row r="220" spans="1:26" ht="26.45" hidden="1" customHeight="1" x14ac:dyDescent="0.25">
      <c r="A220" s="77"/>
      <c r="B220" s="71"/>
      <c r="C220" s="78"/>
      <c r="D220" s="78"/>
      <c r="E220" s="78"/>
      <c r="F220" s="88" t="s">
        <v>91</v>
      </c>
      <c r="G220" s="75"/>
      <c r="H220" s="75" t="e">
        <f t="shared" si="95"/>
        <v>#REF!</v>
      </c>
      <c r="I220" s="75">
        <v>0</v>
      </c>
      <c r="J220" s="92" t="e">
        <f>#REF!+K220+L220+#REF!+#REF!+#REF!</f>
        <v>#REF!</v>
      </c>
      <c r="K220" s="75">
        <v>0</v>
      </c>
      <c r="L220" s="75">
        <v>0</v>
      </c>
      <c r="M220" s="75"/>
      <c r="N220" s="75"/>
      <c r="O220" s="75"/>
      <c r="P220" s="75"/>
      <c r="Q220" s="78"/>
      <c r="R220" s="78"/>
      <c r="S220" s="78"/>
      <c r="T220" s="78"/>
      <c r="U220" s="78"/>
      <c r="V220" s="78"/>
      <c r="W220" s="78"/>
      <c r="X220" s="78"/>
      <c r="Y220" s="78"/>
      <c r="Z220" s="135"/>
    </row>
    <row r="221" spans="1:26" ht="13.9" hidden="1" customHeight="1" x14ac:dyDescent="0.25">
      <c r="A221" s="77" t="s">
        <v>92</v>
      </c>
      <c r="B221" s="71" t="s">
        <v>122</v>
      </c>
      <c r="C221" s="78"/>
      <c r="D221" s="78"/>
      <c r="E221" s="78" t="s">
        <v>11</v>
      </c>
      <c r="F221" s="99" t="s">
        <v>29</v>
      </c>
      <c r="G221" s="75">
        <v>0</v>
      </c>
      <c r="H221" s="75" t="e">
        <f t="shared" si="95"/>
        <v>#REF!</v>
      </c>
      <c r="I221" s="75">
        <v>0</v>
      </c>
      <c r="J221" s="92" t="e">
        <f>#REF!+K221+L221+#REF!+#REF!+#REF!</f>
        <v>#REF!</v>
      </c>
      <c r="K221" s="75">
        <v>0</v>
      </c>
      <c r="L221" s="75">
        <v>0</v>
      </c>
      <c r="M221" s="75"/>
      <c r="N221" s="75"/>
      <c r="O221" s="75"/>
      <c r="P221" s="75"/>
      <c r="Q221" s="78"/>
      <c r="R221" s="78"/>
      <c r="S221" s="78"/>
      <c r="T221" s="78"/>
      <c r="U221" s="78"/>
      <c r="V221" s="78"/>
      <c r="W221" s="78"/>
      <c r="X221" s="78"/>
      <c r="Y221" s="78"/>
      <c r="Z221" s="135"/>
    </row>
    <row r="222" spans="1:26" ht="13.9" hidden="1" customHeight="1" x14ac:dyDescent="0.25">
      <c r="A222" s="77"/>
      <c r="B222" s="71"/>
      <c r="C222" s="78"/>
      <c r="D222" s="78"/>
      <c r="E222" s="78"/>
      <c r="F222" s="88" t="s">
        <v>30</v>
      </c>
      <c r="G222" s="75"/>
      <c r="H222" s="75" t="e">
        <f t="shared" si="95"/>
        <v>#REF!</v>
      </c>
      <c r="I222" s="75">
        <v>0</v>
      </c>
      <c r="J222" s="92" t="e">
        <f>#REF!+K222+L222+#REF!+#REF!+#REF!</f>
        <v>#REF!</v>
      </c>
      <c r="K222" s="75">
        <v>0</v>
      </c>
      <c r="L222" s="75">
        <v>0</v>
      </c>
      <c r="M222" s="75"/>
      <c r="N222" s="75"/>
      <c r="O222" s="75"/>
      <c r="P222" s="75"/>
      <c r="Q222" s="78"/>
      <c r="R222" s="78"/>
      <c r="S222" s="78"/>
      <c r="T222" s="78"/>
      <c r="U222" s="78"/>
      <c r="V222" s="78"/>
      <c r="W222" s="78"/>
      <c r="X222" s="78"/>
      <c r="Y222" s="78"/>
      <c r="Z222" s="135"/>
    </row>
    <row r="223" spans="1:26" ht="26.45" hidden="1" customHeight="1" x14ac:dyDescent="0.25">
      <c r="A223" s="77"/>
      <c r="B223" s="71"/>
      <c r="C223" s="78"/>
      <c r="D223" s="78"/>
      <c r="E223" s="78"/>
      <c r="F223" s="88" t="s">
        <v>91</v>
      </c>
      <c r="G223" s="75"/>
      <c r="H223" s="75" t="e">
        <f t="shared" si="95"/>
        <v>#REF!</v>
      </c>
      <c r="I223" s="75">
        <v>0</v>
      </c>
      <c r="J223" s="92" t="e">
        <f>#REF!+K223+L223+#REF!+#REF!+#REF!</f>
        <v>#REF!</v>
      </c>
      <c r="K223" s="75">
        <v>0</v>
      </c>
      <c r="L223" s="75">
        <v>0</v>
      </c>
      <c r="M223" s="75"/>
      <c r="N223" s="75"/>
      <c r="O223" s="75"/>
      <c r="P223" s="75"/>
      <c r="Q223" s="78"/>
      <c r="R223" s="78"/>
      <c r="S223" s="78"/>
      <c r="T223" s="78"/>
      <c r="U223" s="78"/>
      <c r="V223" s="78"/>
      <c r="W223" s="78"/>
      <c r="X223" s="78"/>
      <c r="Y223" s="78"/>
      <c r="Z223" s="135"/>
    </row>
    <row r="224" spans="1:26" ht="15" customHeight="1" x14ac:dyDescent="0.25">
      <c r="A224" s="161" t="s">
        <v>12</v>
      </c>
      <c r="B224" s="191" t="s">
        <v>159</v>
      </c>
      <c r="C224" s="78"/>
      <c r="D224" s="78"/>
      <c r="E224" s="79" t="s">
        <v>11</v>
      </c>
      <c r="F224" s="21" t="s">
        <v>1</v>
      </c>
      <c r="G224" s="75"/>
      <c r="H224" s="75"/>
      <c r="I224" s="75"/>
      <c r="J224" s="92"/>
      <c r="K224" s="75"/>
      <c r="L224" s="75"/>
      <c r="M224" s="75"/>
      <c r="N224" s="23">
        <f t="shared" ref="N224" si="96">SUM(N225:N227)</f>
        <v>1240000</v>
      </c>
      <c r="O224" s="23">
        <f t="shared" ref="O224:Z224" si="97">SUM(O225:O227)</f>
        <v>1220000</v>
      </c>
      <c r="P224" s="23">
        <f t="shared" si="97"/>
        <v>20000</v>
      </c>
      <c r="Q224" s="23">
        <f t="shared" si="97"/>
        <v>0</v>
      </c>
      <c r="R224" s="23">
        <f t="shared" si="97"/>
        <v>0</v>
      </c>
      <c r="S224" s="23">
        <f t="shared" si="97"/>
        <v>0</v>
      </c>
      <c r="T224" s="23">
        <f t="shared" si="97"/>
        <v>0</v>
      </c>
      <c r="U224" s="23">
        <f t="shared" si="97"/>
        <v>0</v>
      </c>
      <c r="V224" s="23">
        <f t="shared" ref="V224:Y224" si="98">SUM(V225:V227)</f>
        <v>0</v>
      </c>
      <c r="W224" s="23">
        <f t="shared" si="98"/>
        <v>0</v>
      </c>
      <c r="X224" s="23">
        <f t="shared" si="98"/>
        <v>0</v>
      </c>
      <c r="Y224" s="23">
        <f t="shared" si="98"/>
        <v>0</v>
      </c>
      <c r="Z224" s="134">
        <f t="shared" si="97"/>
        <v>0</v>
      </c>
    </row>
    <row r="225" spans="1:27" ht="17.25" customHeight="1" x14ac:dyDescent="0.25">
      <c r="A225" s="162"/>
      <c r="B225" s="192"/>
      <c r="C225" s="69"/>
      <c r="D225" s="69"/>
      <c r="E225" s="80"/>
      <c r="F225" s="17" t="s">
        <v>29</v>
      </c>
      <c r="G225" s="75">
        <v>1</v>
      </c>
      <c r="H225" s="75" t="e">
        <f t="shared" ref="H225:H227" si="99">SUM(I225:O225)</f>
        <v>#REF!</v>
      </c>
      <c r="I225" s="75">
        <v>0</v>
      </c>
      <c r="J225" s="92" t="e">
        <f>#REF!+K225+L225+#REF!+#REF!+#REF!</f>
        <v>#REF!</v>
      </c>
      <c r="K225" s="75">
        <v>0</v>
      </c>
      <c r="L225" s="75">
        <v>0</v>
      </c>
      <c r="M225" s="75">
        <v>0</v>
      </c>
      <c r="N225" s="75">
        <f t="shared" ref="N225:N227" si="100">SUM(O225:Z225)</f>
        <v>0</v>
      </c>
      <c r="O225" s="75">
        <v>0</v>
      </c>
      <c r="P225" s="75">
        <v>0</v>
      </c>
      <c r="Q225" s="75">
        <v>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5">
        <v>0</v>
      </c>
      <c r="X225" s="75">
        <v>0</v>
      </c>
      <c r="Y225" s="75">
        <v>0</v>
      </c>
      <c r="Z225" s="130">
        <v>0</v>
      </c>
    </row>
    <row r="226" spans="1:27" ht="17.25" customHeight="1" x14ac:dyDescent="0.25">
      <c r="A226" s="162"/>
      <c r="B226" s="192"/>
      <c r="C226" s="69"/>
      <c r="D226" s="69"/>
      <c r="E226" s="80"/>
      <c r="F226" s="13" t="s">
        <v>30</v>
      </c>
      <c r="G226" s="75"/>
      <c r="H226" s="75" t="e">
        <f t="shared" si="99"/>
        <v>#REF!</v>
      </c>
      <c r="I226" s="75">
        <v>0</v>
      </c>
      <c r="J226" s="92" t="e">
        <f>#REF!+K226+L226+#REF!+#REF!+#REF!</f>
        <v>#REF!</v>
      </c>
      <c r="K226" s="75">
        <v>0</v>
      </c>
      <c r="L226" s="75">
        <v>0</v>
      </c>
      <c r="M226" s="75">
        <v>0</v>
      </c>
      <c r="N226" s="75">
        <f t="shared" si="100"/>
        <v>0</v>
      </c>
      <c r="O226" s="75">
        <v>0</v>
      </c>
      <c r="P226" s="75">
        <v>0</v>
      </c>
      <c r="Q226" s="75">
        <v>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5">
        <v>0</v>
      </c>
      <c r="X226" s="75">
        <v>0</v>
      </c>
      <c r="Y226" s="75">
        <v>0</v>
      </c>
      <c r="Z226" s="130">
        <v>0</v>
      </c>
    </row>
    <row r="227" spans="1:27" ht="25.5" x14ac:dyDescent="0.25">
      <c r="A227" s="163"/>
      <c r="B227" s="193"/>
      <c r="C227" s="69"/>
      <c r="D227" s="69"/>
      <c r="E227" s="81"/>
      <c r="F227" s="13" t="s">
        <v>91</v>
      </c>
      <c r="G227" s="75"/>
      <c r="H227" s="75" t="e">
        <f t="shared" si="99"/>
        <v>#REF!</v>
      </c>
      <c r="I227" s="75">
        <v>0</v>
      </c>
      <c r="J227" s="92" t="e">
        <f>#REF!+K227+L227+#REF!+#REF!+#REF!</f>
        <v>#REF!</v>
      </c>
      <c r="K227" s="75">
        <v>0</v>
      </c>
      <c r="L227" s="75">
        <v>150000</v>
      </c>
      <c r="M227" s="75">
        <v>20000</v>
      </c>
      <c r="N227" s="75">
        <f t="shared" si="100"/>
        <v>1240000</v>
      </c>
      <c r="O227" s="75">
        <v>1220000</v>
      </c>
      <c r="P227" s="75">
        <v>20000</v>
      </c>
      <c r="Q227" s="75">
        <v>0</v>
      </c>
      <c r="R227" s="75">
        <v>0</v>
      </c>
      <c r="S227" s="75">
        <v>0</v>
      </c>
      <c r="T227" s="75">
        <v>0</v>
      </c>
      <c r="U227" s="75">
        <v>0</v>
      </c>
      <c r="V227" s="75">
        <v>0</v>
      </c>
      <c r="W227" s="75">
        <v>0</v>
      </c>
      <c r="X227" s="75">
        <v>0</v>
      </c>
      <c r="Y227" s="75">
        <v>0</v>
      </c>
      <c r="Z227" s="130">
        <v>0</v>
      </c>
    </row>
    <row r="228" spans="1:27" x14ac:dyDescent="0.25">
      <c r="A228" s="161"/>
      <c r="B228" s="95" t="s">
        <v>128</v>
      </c>
      <c r="C228" s="69"/>
      <c r="D228" s="69"/>
      <c r="E228" s="79"/>
      <c r="F228" s="21" t="s">
        <v>1</v>
      </c>
      <c r="G228" s="75"/>
      <c r="H228" s="75"/>
      <c r="I228" s="75"/>
      <c r="J228" s="92"/>
      <c r="K228" s="75"/>
      <c r="L228" s="75"/>
      <c r="M228" s="75"/>
      <c r="N228" s="23">
        <f t="shared" ref="N228" si="101">SUM(N229:N231)</f>
        <v>1240000</v>
      </c>
      <c r="O228" s="23">
        <f t="shared" ref="O228:U228" si="102">SUM(O229:O231)</f>
        <v>1220000</v>
      </c>
      <c r="P228" s="23">
        <f t="shared" si="102"/>
        <v>20000</v>
      </c>
      <c r="Q228" s="23">
        <f t="shared" si="102"/>
        <v>0</v>
      </c>
      <c r="R228" s="23">
        <f t="shared" si="102"/>
        <v>0</v>
      </c>
      <c r="S228" s="23">
        <f t="shared" si="102"/>
        <v>0</v>
      </c>
      <c r="T228" s="23">
        <f t="shared" si="102"/>
        <v>0</v>
      </c>
      <c r="U228" s="23">
        <f t="shared" si="102"/>
        <v>0</v>
      </c>
      <c r="V228" s="23">
        <f t="shared" ref="V228:Y228" si="103">SUM(V229:V231)</f>
        <v>0</v>
      </c>
      <c r="W228" s="23">
        <f t="shared" si="103"/>
        <v>0</v>
      </c>
      <c r="X228" s="23">
        <f t="shared" si="103"/>
        <v>0</v>
      </c>
      <c r="Y228" s="23">
        <f t="shared" si="103"/>
        <v>0</v>
      </c>
      <c r="Z228" s="134">
        <f t="shared" ref="Z228" si="104">SUM(Z229:Z231)</f>
        <v>0</v>
      </c>
    </row>
    <row r="229" spans="1:27" ht="18" customHeight="1" x14ac:dyDescent="0.25">
      <c r="A229" s="162"/>
      <c r="B229" s="96"/>
      <c r="C229" s="78"/>
      <c r="D229" s="78"/>
      <c r="E229" s="80"/>
      <c r="F229" s="17" t="s">
        <v>29</v>
      </c>
      <c r="G229" s="98">
        <v>94401800</v>
      </c>
      <c r="H229" s="75" t="e">
        <f t="shared" si="95"/>
        <v>#REF!</v>
      </c>
      <c r="I229" s="75">
        <f>I179+I182+I194+I198+I201+I204+I207+I211+I214+I218+I221</f>
        <v>437000</v>
      </c>
      <c r="J229" s="92" t="e">
        <f>#REF!+K229+L229+#REF!+#REF!+#REF!</f>
        <v>#REF!</v>
      </c>
      <c r="K229" s="75">
        <f>K176</f>
        <v>0</v>
      </c>
      <c r="L229" s="75" t="e">
        <f>#REF!</f>
        <v>#REF!</v>
      </c>
      <c r="M229" s="75" t="e">
        <f>#REF!</f>
        <v>#REF!</v>
      </c>
      <c r="N229" s="75">
        <f t="shared" ref="N229:N259" si="105">SUM(O229:Z229)</f>
        <v>0</v>
      </c>
      <c r="O229" s="75">
        <f t="shared" ref="O229:P231" si="106">O225</f>
        <v>0</v>
      </c>
      <c r="P229" s="75">
        <f t="shared" si="106"/>
        <v>0</v>
      </c>
      <c r="Q229" s="75">
        <f t="shared" ref="Q229:Z229" si="107">Q225</f>
        <v>0</v>
      </c>
      <c r="R229" s="75">
        <f t="shared" si="107"/>
        <v>0</v>
      </c>
      <c r="S229" s="75">
        <f t="shared" si="107"/>
        <v>0</v>
      </c>
      <c r="T229" s="75">
        <f t="shared" si="107"/>
        <v>0</v>
      </c>
      <c r="U229" s="75">
        <f t="shared" si="107"/>
        <v>0</v>
      </c>
      <c r="V229" s="75">
        <f t="shared" ref="V229:Y229" si="108">V225</f>
        <v>0</v>
      </c>
      <c r="W229" s="75">
        <f t="shared" si="108"/>
        <v>0</v>
      </c>
      <c r="X229" s="75">
        <f t="shared" si="108"/>
        <v>0</v>
      </c>
      <c r="Y229" s="75">
        <f t="shared" si="108"/>
        <v>0</v>
      </c>
      <c r="Z229" s="130">
        <f t="shared" si="107"/>
        <v>0</v>
      </c>
    </row>
    <row r="230" spans="1:27" ht="18" customHeight="1" x14ac:dyDescent="0.25">
      <c r="A230" s="162"/>
      <c r="B230" s="96"/>
      <c r="C230" s="78"/>
      <c r="D230" s="78"/>
      <c r="E230" s="80"/>
      <c r="F230" s="13" t="s">
        <v>30</v>
      </c>
      <c r="G230" s="99"/>
      <c r="H230" s="75" t="e">
        <f t="shared" si="95"/>
        <v>#REF!</v>
      </c>
      <c r="I230" s="75">
        <f>I180+I183+I195+I199+I202+I205+I208+I212+I215+I219+I222</f>
        <v>525000</v>
      </c>
      <c r="J230" s="92" t="e">
        <f>#REF!+K230+L230+#REF!+#REF!+#REF!</f>
        <v>#REF!</v>
      </c>
      <c r="K230" s="75">
        <f>K177</f>
        <v>0</v>
      </c>
      <c r="L230" s="75" t="e">
        <f>#REF!</f>
        <v>#REF!</v>
      </c>
      <c r="M230" s="75" t="e">
        <f>#REF!</f>
        <v>#REF!</v>
      </c>
      <c r="N230" s="75">
        <f t="shared" si="105"/>
        <v>0</v>
      </c>
      <c r="O230" s="75">
        <f t="shared" si="106"/>
        <v>0</v>
      </c>
      <c r="P230" s="75">
        <f t="shared" si="106"/>
        <v>0</v>
      </c>
      <c r="Q230" s="75">
        <f>Q226</f>
        <v>0</v>
      </c>
      <c r="R230" s="75">
        <f t="shared" ref="R230:Z230" si="109">R226</f>
        <v>0</v>
      </c>
      <c r="S230" s="75">
        <f t="shared" si="109"/>
        <v>0</v>
      </c>
      <c r="T230" s="75">
        <f t="shared" si="109"/>
        <v>0</v>
      </c>
      <c r="U230" s="75">
        <f t="shared" si="109"/>
        <v>0</v>
      </c>
      <c r="V230" s="75">
        <f t="shared" ref="V230:Y230" si="110">V226</f>
        <v>0</v>
      </c>
      <c r="W230" s="75">
        <f t="shared" si="110"/>
        <v>0</v>
      </c>
      <c r="X230" s="75">
        <f t="shared" si="110"/>
        <v>0</v>
      </c>
      <c r="Y230" s="75">
        <f t="shared" si="110"/>
        <v>0</v>
      </c>
      <c r="Z230" s="130">
        <f t="shared" si="109"/>
        <v>0</v>
      </c>
    </row>
    <row r="231" spans="1:27" ht="25.5" x14ac:dyDescent="0.25">
      <c r="A231" s="163"/>
      <c r="B231" s="97"/>
      <c r="C231" s="78"/>
      <c r="D231" s="78"/>
      <c r="E231" s="81"/>
      <c r="F231" s="13" t="s">
        <v>91</v>
      </c>
      <c r="G231" s="99"/>
      <c r="H231" s="75" t="e">
        <f t="shared" si="95"/>
        <v>#REF!</v>
      </c>
      <c r="I231" s="75">
        <f>I181+I196+I200+I203+I206+I209+I213+I216+I220+I223</f>
        <v>0</v>
      </c>
      <c r="J231" s="92" t="e">
        <f>#REF!+K231+L231+#REF!+#REF!+#REF!</f>
        <v>#REF!</v>
      </c>
      <c r="K231" s="75">
        <f>K230</f>
        <v>0</v>
      </c>
      <c r="L231" s="75" t="e">
        <f>#REF!</f>
        <v>#REF!</v>
      </c>
      <c r="M231" s="75" t="e">
        <f>#REF!</f>
        <v>#REF!</v>
      </c>
      <c r="N231" s="75">
        <f t="shared" si="105"/>
        <v>1240000</v>
      </c>
      <c r="O231" s="75">
        <f t="shared" si="106"/>
        <v>1220000</v>
      </c>
      <c r="P231" s="75">
        <f t="shared" si="106"/>
        <v>20000</v>
      </c>
      <c r="Q231" s="75">
        <f>Q227</f>
        <v>0</v>
      </c>
      <c r="R231" s="75">
        <f t="shared" ref="R231:Z231" si="111">R227</f>
        <v>0</v>
      </c>
      <c r="S231" s="75">
        <f t="shared" si="111"/>
        <v>0</v>
      </c>
      <c r="T231" s="75">
        <f t="shared" si="111"/>
        <v>0</v>
      </c>
      <c r="U231" s="75">
        <f t="shared" si="111"/>
        <v>0</v>
      </c>
      <c r="V231" s="75">
        <f t="shared" ref="V231:Y231" si="112">V227</f>
        <v>0</v>
      </c>
      <c r="W231" s="75">
        <f t="shared" si="112"/>
        <v>0</v>
      </c>
      <c r="X231" s="75">
        <f t="shared" si="112"/>
        <v>0</v>
      </c>
      <c r="Y231" s="75">
        <f t="shared" si="112"/>
        <v>0</v>
      </c>
      <c r="Z231" s="130">
        <f t="shared" si="111"/>
        <v>0</v>
      </c>
    </row>
    <row r="232" spans="1:27" ht="15" customHeight="1" x14ac:dyDescent="0.25">
      <c r="A232" s="164"/>
      <c r="B232" s="197" t="s">
        <v>141</v>
      </c>
      <c r="C232" s="78"/>
      <c r="D232" s="78"/>
      <c r="E232" s="106"/>
      <c r="F232" s="19" t="s">
        <v>1</v>
      </c>
      <c r="G232" s="99"/>
      <c r="H232" s="75"/>
      <c r="I232" s="75"/>
      <c r="J232" s="92"/>
      <c r="K232" s="75"/>
      <c r="L232" s="75"/>
      <c r="M232" s="75"/>
      <c r="N232" s="75">
        <v>0</v>
      </c>
      <c r="O232" s="75">
        <v>0</v>
      </c>
      <c r="P232" s="75">
        <v>0</v>
      </c>
      <c r="Q232" s="75">
        <v>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5">
        <v>0</v>
      </c>
      <c r="X232" s="75">
        <v>0</v>
      </c>
      <c r="Y232" s="75">
        <v>0</v>
      </c>
      <c r="Z232" s="130">
        <v>0</v>
      </c>
    </row>
    <row r="233" spans="1:27" ht="25.5" x14ac:dyDescent="0.25">
      <c r="A233" s="165"/>
      <c r="B233" s="198"/>
      <c r="C233" s="78"/>
      <c r="D233" s="78"/>
      <c r="E233" s="107"/>
      <c r="F233" s="19" t="s">
        <v>2</v>
      </c>
      <c r="G233" s="99"/>
      <c r="H233" s="75"/>
      <c r="I233" s="75"/>
      <c r="J233" s="92"/>
      <c r="K233" s="75"/>
      <c r="L233" s="75"/>
      <c r="M233" s="75"/>
      <c r="N233" s="75">
        <v>0</v>
      </c>
      <c r="O233" s="75">
        <v>0</v>
      </c>
      <c r="P233" s="75">
        <v>0</v>
      </c>
      <c r="Q233" s="75">
        <v>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5">
        <v>0</v>
      </c>
      <c r="X233" s="75">
        <v>0</v>
      </c>
      <c r="Y233" s="75">
        <v>0</v>
      </c>
      <c r="Z233" s="130">
        <v>0</v>
      </c>
    </row>
    <row r="234" spans="1:27" ht="25.5" x14ac:dyDescent="0.25">
      <c r="A234" s="165"/>
      <c r="B234" s="198"/>
      <c r="C234" s="78"/>
      <c r="D234" s="78"/>
      <c r="E234" s="107"/>
      <c r="F234" s="19" t="s">
        <v>142</v>
      </c>
      <c r="G234" s="99"/>
      <c r="H234" s="75"/>
      <c r="I234" s="75"/>
      <c r="J234" s="92"/>
      <c r="K234" s="75"/>
      <c r="L234" s="75"/>
      <c r="M234" s="75"/>
      <c r="N234" s="75">
        <v>0</v>
      </c>
      <c r="O234" s="75">
        <v>0</v>
      </c>
      <c r="P234" s="75">
        <v>0</v>
      </c>
      <c r="Q234" s="75">
        <v>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5">
        <v>0</v>
      </c>
      <c r="X234" s="75">
        <v>0</v>
      </c>
      <c r="Y234" s="75">
        <v>0</v>
      </c>
      <c r="Z234" s="130">
        <v>0</v>
      </c>
    </row>
    <row r="235" spans="1:27" ht="20.25" customHeight="1" x14ac:dyDescent="0.25">
      <c r="A235" s="165"/>
      <c r="B235" s="198"/>
      <c r="C235" s="78"/>
      <c r="D235" s="78"/>
      <c r="E235" s="107"/>
      <c r="F235" s="19" t="s">
        <v>3</v>
      </c>
      <c r="G235" s="99"/>
      <c r="H235" s="75"/>
      <c r="I235" s="75"/>
      <c r="J235" s="92"/>
      <c r="K235" s="75"/>
      <c r="L235" s="75"/>
      <c r="M235" s="75"/>
      <c r="N235" s="75">
        <v>0</v>
      </c>
      <c r="O235" s="75">
        <v>0</v>
      </c>
      <c r="P235" s="75">
        <v>0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130">
        <v>0</v>
      </c>
    </row>
    <row r="236" spans="1:27" ht="24.75" customHeight="1" x14ac:dyDescent="0.25">
      <c r="A236" s="166"/>
      <c r="B236" s="199"/>
      <c r="C236" s="78"/>
      <c r="D236" s="78"/>
      <c r="E236" s="108"/>
      <c r="F236" s="19" t="s">
        <v>143</v>
      </c>
      <c r="G236" s="99"/>
      <c r="H236" s="75"/>
      <c r="I236" s="75"/>
      <c r="J236" s="92"/>
      <c r="K236" s="75"/>
      <c r="L236" s="75"/>
      <c r="M236" s="75"/>
      <c r="N236" s="75">
        <v>0</v>
      </c>
      <c r="O236" s="75">
        <v>0</v>
      </c>
      <c r="P236" s="75">
        <v>0</v>
      </c>
      <c r="Q236" s="75">
        <v>0</v>
      </c>
      <c r="R236" s="75">
        <v>0</v>
      </c>
      <c r="S236" s="75">
        <v>0</v>
      </c>
      <c r="T236" s="75">
        <v>0</v>
      </c>
      <c r="U236" s="75">
        <v>0</v>
      </c>
      <c r="V236" s="75">
        <v>0</v>
      </c>
      <c r="W236" s="75">
        <v>0</v>
      </c>
      <c r="X236" s="75">
        <v>0</v>
      </c>
      <c r="Y236" s="75">
        <v>0</v>
      </c>
      <c r="Z236" s="130">
        <v>0</v>
      </c>
    </row>
    <row r="237" spans="1:27" ht="15.75" customHeight="1" x14ac:dyDescent="0.25">
      <c r="A237" s="194" t="s">
        <v>140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6"/>
      <c r="AA237" s="139"/>
    </row>
    <row r="238" spans="1:27" ht="15" customHeight="1" x14ac:dyDescent="0.25">
      <c r="A238" s="161" t="s">
        <v>10</v>
      </c>
      <c r="B238" s="200" t="s">
        <v>160</v>
      </c>
      <c r="C238" s="32"/>
      <c r="D238" s="32"/>
      <c r="E238" s="79" t="s">
        <v>11</v>
      </c>
      <c r="F238" s="21" t="s">
        <v>1</v>
      </c>
      <c r="G238" s="32"/>
      <c r="H238" s="32"/>
      <c r="I238" s="32"/>
      <c r="J238" s="32"/>
      <c r="K238" s="32"/>
      <c r="L238" s="32"/>
      <c r="M238" s="32"/>
      <c r="N238" s="23">
        <f t="shared" ref="N238" si="113">SUM(N239:N241)</f>
        <v>31498124.18</v>
      </c>
      <c r="O238" s="23">
        <f t="shared" ref="O238" si="114">SUM(O239:O241)</f>
        <v>5235639.05</v>
      </c>
      <c r="P238" s="23">
        <f t="shared" ref="P238:Q238" si="115">SUM(P239:P241)</f>
        <v>5750468.4000000004</v>
      </c>
      <c r="Q238" s="23">
        <f t="shared" si="115"/>
        <v>6837338.9100000001</v>
      </c>
      <c r="R238" s="23">
        <f t="shared" ref="R238" si="116">SUM(R239:R241)</f>
        <v>6837338.9100000001</v>
      </c>
      <c r="S238" s="23">
        <f t="shared" ref="S238" si="117">SUM(S239:S241)</f>
        <v>6837338.9100000001</v>
      </c>
      <c r="T238" s="23">
        <f t="shared" ref="T238" si="118">SUM(T239:T241)</f>
        <v>0</v>
      </c>
      <c r="U238" s="23">
        <f t="shared" ref="U238:Y238" si="119">SUM(U239:U241)</f>
        <v>0</v>
      </c>
      <c r="V238" s="23">
        <f t="shared" si="119"/>
        <v>0</v>
      </c>
      <c r="W238" s="23">
        <f t="shared" si="119"/>
        <v>0</v>
      </c>
      <c r="X238" s="23">
        <f t="shared" si="119"/>
        <v>0</v>
      </c>
      <c r="Y238" s="23">
        <f t="shared" si="119"/>
        <v>0</v>
      </c>
      <c r="Z238" s="134">
        <f t="shared" ref="Z238" si="120">SUM(Z239:Z241)</f>
        <v>0</v>
      </c>
      <c r="AA238" s="31"/>
    </row>
    <row r="239" spans="1:27" ht="19.5" customHeight="1" x14ac:dyDescent="0.25">
      <c r="A239" s="162"/>
      <c r="B239" s="201"/>
      <c r="C239" s="69"/>
      <c r="D239" s="69"/>
      <c r="E239" s="80"/>
      <c r="F239" s="17" t="s">
        <v>29</v>
      </c>
      <c r="G239" s="75" t="e">
        <f>#REF!+K240+L240+#REF!+#REF!+#REF!</f>
        <v>#REF!</v>
      </c>
      <c r="H239" s="18" t="e">
        <f t="shared" ref="H239:H255" si="121">SUM(I239:O239)</f>
        <v>#REF!</v>
      </c>
      <c r="I239" s="18">
        <v>0</v>
      </c>
      <c r="J239" s="12" t="e">
        <f>#REF!+K239+L239+#REF!+#REF!+#REF!</f>
        <v>#REF!</v>
      </c>
      <c r="K239" s="75">
        <v>0</v>
      </c>
      <c r="L239" s="75">
        <v>0</v>
      </c>
      <c r="M239" s="75">
        <v>0</v>
      </c>
      <c r="N239" s="75">
        <f t="shared" si="105"/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0</v>
      </c>
      <c r="U239" s="75">
        <v>0</v>
      </c>
      <c r="V239" s="75">
        <v>0</v>
      </c>
      <c r="W239" s="75">
        <v>0</v>
      </c>
      <c r="X239" s="75">
        <v>0</v>
      </c>
      <c r="Y239" s="75">
        <v>0</v>
      </c>
      <c r="Z239" s="130">
        <v>0</v>
      </c>
    </row>
    <row r="240" spans="1:27" ht="17.25" customHeight="1" x14ac:dyDescent="0.25">
      <c r="A240" s="162"/>
      <c r="B240" s="201"/>
      <c r="C240" s="69"/>
      <c r="D240" s="69"/>
      <c r="E240" s="80"/>
      <c r="F240" s="13" t="s">
        <v>30</v>
      </c>
      <c r="G240" s="75"/>
      <c r="H240" s="18" t="e">
        <f t="shared" si="121"/>
        <v>#REF!</v>
      </c>
      <c r="I240" s="18">
        <v>4477249.95</v>
      </c>
      <c r="J240" s="12" t="e">
        <f>#REF!+K240+L240+#REF!+#REF!+#REF!</f>
        <v>#REF!</v>
      </c>
      <c r="K240" s="75">
        <f>5062221.78-250289.55+368789.55</f>
        <v>5180721.78</v>
      </c>
      <c r="L240" s="75">
        <v>5217896.26</v>
      </c>
      <c r="M240" s="75">
        <v>5738157.2699999996</v>
      </c>
      <c r="N240" s="75">
        <f t="shared" si="105"/>
        <v>31498124.18</v>
      </c>
      <c r="O240" s="75">
        <f>4878624.41+357014.64</f>
        <v>5235639.05</v>
      </c>
      <c r="P240" s="75">
        <v>5750468.4000000004</v>
      </c>
      <c r="Q240" s="75">
        <v>6837338.9100000001</v>
      </c>
      <c r="R240" s="75">
        <v>6837338.9100000001</v>
      </c>
      <c r="S240" s="75">
        <v>6837338.9100000001</v>
      </c>
      <c r="T240" s="75">
        <v>0</v>
      </c>
      <c r="U240" s="75">
        <v>0</v>
      </c>
      <c r="V240" s="75">
        <v>0</v>
      </c>
      <c r="W240" s="75">
        <v>0</v>
      </c>
      <c r="X240" s="75">
        <v>0</v>
      </c>
      <c r="Y240" s="75">
        <v>0</v>
      </c>
      <c r="Z240" s="130">
        <v>0</v>
      </c>
      <c r="AA240" s="31"/>
    </row>
    <row r="241" spans="1:27" ht="25.5" x14ac:dyDescent="0.25">
      <c r="A241" s="163"/>
      <c r="B241" s="202"/>
      <c r="C241" s="69"/>
      <c r="D241" s="69"/>
      <c r="E241" s="81"/>
      <c r="F241" s="13" t="s">
        <v>91</v>
      </c>
      <c r="G241" s="75"/>
      <c r="H241" s="18" t="e">
        <f t="shared" si="121"/>
        <v>#REF!</v>
      </c>
      <c r="I241" s="18">
        <v>0</v>
      </c>
      <c r="J241" s="12" t="e">
        <f>#REF!+K241+L241+#REF!+#REF!+#REF!</f>
        <v>#REF!</v>
      </c>
      <c r="K241" s="75">
        <v>0</v>
      </c>
      <c r="L241" s="75">
        <v>0</v>
      </c>
      <c r="M241" s="75">
        <v>0</v>
      </c>
      <c r="N241" s="75">
        <f t="shared" si="105"/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5">
        <v>0</v>
      </c>
      <c r="X241" s="75">
        <v>0</v>
      </c>
      <c r="Y241" s="75">
        <v>0</v>
      </c>
      <c r="Z241" s="130">
        <v>0</v>
      </c>
      <c r="AA241" s="31"/>
    </row>
    <row r="242" spans="1:27" ht="18" customHeight="1" x14ac:dyDescent="0.25">
      <c r="A242" s="161" t="s">
        <v>73</v>
      </c>
      <c r="B242" s="191" t="s">
        <v>161</v>
      </c>
      <c r="C242" s="69"/>
      <c r="D242" s="69"/>
      <c r="E242" s="79" t="s">
        <v>11</v>
      </c>
      <c r="F242" s="21" t="s">
        <v>1</v>
      </c>
      <c r="G242" s="75"/>
      <c r="H242" s="18"/>
      <c r="I242" s="18"/>
      <c r="J242" s="12"/>
      <c r="K242" s="75"/>
      <c r="L242" s="75"/>
      <c r="M242" s="75"/>
      <c r="N242" s="23">
        <f t="shared" ref="N242" si="122">SUM(N243:N245)</f>
        <v>25836830.500000004</v>
      </c>
      <c r="O242" s="23">
        <f t="shared" ref="O242" si="123">SUM(O243:O245)</f>
        <v>4139001.68</v>
      </c>
      <c r="P242" s="23">
        <f t="shared" ref="P242:R242" si="124">SUM(P243:P245)</f>
        <v>4760740.7300000004</v>
      </c>
      <c r="Q242" s="23">
        <f t="shared" si="124"/>
        <v>5645696.0300000003</v>
      </c>
      <c r="R242" s="23">
        <f t="shared" si="124"/>
        <v>5645696.0300000003</v>
      </c>
      <c r="S242" s="23">
        <f t="shared" ref="S242" si="125">SUM(S243:S245)</f>
        <v>5645696.0300000003</v>
      </c>
      <c r="T242" s="23">
        <f t="shared" ref="T242" si="126">SUM(T243:T245)</f>
        <v>0</v>
      </c>
      <c r="U242" s="23">
        <f t="shared" ref="U242:Y242" si="127">SUM(U243:U245)</f>
        <v>0</v>
      </c>
      <c r="V242" s="23">
        <f t="shared" si="127"/>
        <v>0</v>
      </c>
      <c r="W242" s="23">
        <f t="shared" si="127"/>
        <v>0</v>
      </c>
      <c r="X242" s="23">
        <f t="shared" si="127"/>
        <v>0</v>
      </c>
      <c r="Y242" s="23">
        <f t="shared" si="127"/>
        <v>0</v>
      </c>
      <c r="Z242" s="134">
        <f t="shared" ref="Z242" si="128">SUM(Z243:Z245)</f>
        <v>0</v>
      </c>
      <c r="AA242" s="31"/>
    </row>
    <row r="243" spans="1:27" ht="15.75" customHeight="1" x14ac:dyDescent="0.25">
      <c r="A243" s="162"/>
      <c r="B243" s="192"/>
      <c r="C243" s="69"/>
      <c r="D243" s="69"/>
      <c r="E243" s="80"/>
      <c r="F243" s="17" t="s">
        <v>29</v>
      </c>
      <c r="G243" s="75" t="e">
        <f>#REF!+K244+L244+#REF!+#REF!+#REF!</f>
        <v>#REF!</v>
      </c>
      <c r="H243" s="18" t="e">
        <f t="shared" si="121"/>
        <v>#REF!</v>
      </c>
      <c r="I243" s="18">
        <v>0</v>
      </c>
      <c r="J243" s="12" t="e">
        <f>#REF!+K243+L243+#REF!+#REF!+#REF!</f>
        <v>#REF!</v>
      </c>
      <c r="K243" s="75">
        <v>0</v>
      </c>
      <c r="L243" s="75">
        <v>0</v>
      </c>
      <c r="M243" s="75">
        <v>0</v>
      </c>
      <c r="N243" s="75">
        <f t="shared" si="105"/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5">
        <v>0</v>
      </c>
      <c r="V243" s="75">
        <v>0</v>
      </c>
      <c r="W243" s="75">
        <v>0</v>
      </c>
      <c r="X243" s="75">
        <v>0</v>
      </c>
      <c r="Y243" s="75">
        <v>0</v>
      </c>
      <c r="Z243" s="130">
        <v>0</v>
      </c>
      <c r="AA243" s="31"/>
    </row>
    <row r="244" spans="1:27" ht="21" customHeight="1" x14ac:dyDescent="0.25">
      <c r="A244" s="162"/>
      <c r="B244" s="192"/>
      <c r="C244" s="69"/>
      <c r="D244" s="69"/>
      <c r="E244" s="80"/>
      <c r="F244" s="13" t="s">
        <v>30</v>
      </c>
      <c r="G244" s="75"/>
      <c r="H244" s="18" t="e">
        <f t="shared" si="121"/>
        <v>#REF!</v>
      </c>
      <c r="I244" s="18">
        <v>3621000</v>
      </c>
      <c r="J244" s="12" t="e">
        <f>#REF!+K244+L244+#REF!+#REF!+#REF!</f>
        <v>#REF!</v>
      </c>
      <c r="K244" s="75">
        <v>3694236.1</v>
      </c>
      <c r="L244" s="75">
        <v>3680069.98</v>
      </c>
      <c r="M244" s="75">
        <v>3696462.85</v>
      </c>
      <c r="N244" s="75">
        <f t="shared" si="105"/>
        <v>25836830.500000004</v>
      </c>
      <c r="O244" s="75">
        <f>4066109.14+72892.54</f>
        <v>4139001.68</v>
      </c>
      <c r="P244" s="75">
        <v>4760740.7300000004</v>
      </c>
      <c r="Q244" s="75">
        <v>5645696.0300000003</v>
      </c>
      <c r="R244" s="75">
        <f>Q244</f>
        <v>5645696.0300000003</v>
      </c>
      <c r="S244" s="75">
        <f>R244</f>
        <v>5645696.0300000003</v>
      </c>
      <c r="T244" s="75">
        <v>0</v>
      </c>
      <c r="U244" s="75">
        <v>0</v>
      </c>
      <c r="V244" s="75">
        <v>0</v>
      </c>
      <c r="W244" s="75">
        <v>0</v>
      </c>
      <c r="X244" s="75">
        <v>0</v>
      </c>
      <c r="Y244" s="75">
        <v>0</v>
      </c>
      <c r="Z244" s="130">
        <v>0</v>
      </c>
    </row>
    <row r="245" spans="1:27" ht="24.75" customHeight="1" x14ac:dyDescent="0.25">
      <c r="A245" s="163"/>
      <c r="B245" s="193"/>
      <c r="C245" s="69"/>
      <c r="D245" s="69"/>
      <c r="E245" s="81"/>
      <c r="F245" s="13" t="s">
        <v>91</v>
      </c>
      <c r="G245" s="75"/>
      <c r="H245" s="18" t="e">
        <f t="shared" si="121"/>
        <v>#REF!</v>
      </c>
      <c r="I245" s="18">
        <v>0</v>
      </c>
      <c r="J245" s="12" t="e">
        <f>#REF!+K245+L245+#REF!+#REF!+#REF!</f>
        <v>#REF!</v>
      </c>
      <c r="K245" s="75">
        <v>0</v>
      </c>
      <c r="L245" s="75">
        <v>0</v>
      </c>
      <c r="M245" s="75">
        <v>0</v>
      </c>
      <c r="N245" s="75">
        <f t="shared" si="105"/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5">
        <v>0</v>
      </c>
      <c r="V245" s="75">
        <v>0</v>
      </c>
      <c r="W245" s="75">
        <v>0</v>
      </c>
      <c r="X245" s="75">
        <v>0</v>
      </c>
      <c r="Y245" s="75">
        <v>0</v>
      </c>
      <c r="Z245" s="130">
        <v>0</v>
      </c>
      <c r="AA245" s="139"/>
    </row>
    <row r="246" spans="1:27" ht="19.5" customHeight="1" x14ac:dyDescent="0.25">
      <c r="A246" s="161" t="s">
        <v>75</v>
      </c>
      <c r="B246" s="200" t="s">
        <v>162</v>
      </c>
      <c r="C246" s="69"/>
      <c r="D246" s="69"/>
      <c r="E246" s="79" t="s">
        <v>11</v>
      </c>
      <c r="F246" s="21" t="s">
        <v>1</v>
      </c>
      <c r="G246" s="75"/>
      <c r="H246" s="18"/>
      <c r="I246" s="18"/>
      <c r="J246" s="12"/>
      <c r="K246" s="75"/>
      <c r="L246" s="75"/>
      <c r="M246" s="75"/>
      <c r="N246" s="23">
        <f t="shared" ref="N246" si="129">SUM(N247:N249)</f>
        <v>66908.259999999995</v>
      </c>
      <c r="O246" s="23">
        <f t="shared" ref="O246" si="130">SUM(O247:O249)</f>
        <v>15294.74</v>
      </c>
      <c r="P246" s="23">
        <f t="shared" ref="P246" si="131">SUM(P247:P249)</f>
        <v>13949.6</v>
      </c>
      <c r="Q246" s="23">
        <f>Q247+Q248+Q249</f>
        <v>12554.64</v>
      </c>
      <c r="R246" s="23">
        <f t="shared" ref="R246" si="132">SUM(R247:R249)</f>
        <v>12554.64</v>
      </c>
      <c r="S246" s="23">
        <f t="shared" ref="S246" si="133">SUM(S247:S249)</f>
        <v>12554.64</v>
      </c>
      <c r="T246" s="23">
        <f t="shared" ref="T246" si="134">SUM(T247:T249)</f>
        <v>0</v>
      </c>
      <c r="U246" s="23">
        <f t="shared" ref="U246:Y246" si="135">SUM(U247:U249)</f>
        <v>0</v>
      </c>
      <c r="V246" s="23">
        <f t="shared" si="135"/>
        <v>0</v>
      </c>
      <c r="W246" s="23">
        <f t="shared" si="135"/>
        <v>0</v>
      </c>
      <c r="X246" s="23">
        <f t="shared" si="135"/>
        <v>0</v>
      </c>
      <c r="Y246" s="23">
        <f t="shared" si="135"/>
        <v>0</v>
      </c>
      <c r="Z246" s="134">
        <f t="shared" ref="Z246" si="136">SUM(Z247:Z249)</f>
        <v>0</v>
      </c>
      <c r="AA246" s="31"/>
    </row>
    <row r="247" spans="1:27" ht="18.75" customHeight="1" x14ac:dyDescent="0.25">
      <c r="A247" s="162"/>
      <c r="B247" s="201"/>
      <c r="C247" s="69"/>
      <c r="D247" s="69"/>
      <c r="E247" s="80"/>
      <c r="F247" s="17" t="s">
        <v>29</v>
      </c>
      <c r="G247" s="75" t="e">
        <f>#REF!+K248+L248+#REF!+#REF!+#REF!</f>
        <v>#REF!</v>
      </c>
      <c r="H247" s="18" t="e">
        <f t="shared" si="121"/>
        <v>#REF!</v>
      </c>
      <c r="I247" s="18">
        <v>0</v>
      </c>
      <c r="J247" s="12" t="e">
        <f>#REF!+K247+L247+#REF!+#REF!+#REF!</f>
        <v>#REF!</v>
      </c>
      <c r="K247" s="75">
        <v>0</v>
      </c>
      <c r="L247" s="75">
        <v>0</v>
      </c>
      <c r="M247" s="75">
        <v>0</v>
      </c>
      <c r="N247" s="75">
        <f t="shared" si="105"/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5">
        <v>0</v>
      </c>
      <c r="X247" s="75">
        <v>0</v>
      </c>
      <c r="Y247" s="75">
        <v>0</v>
      </c>
      <c r="Z247" s="130">
        <v>0</v>
      </c>
      <c r="AA247" s="139"/>
    </row>
    <row r="248" spans="1:27" ht="16.5" customHeight="1" x14ac:dyDescent="0.25">
      <c r="A248" s="162"/>
      <c r="B248" s="201"/>
      <c r="C248" s="69"/>
      <c r="D248" s="69"/>
      <c r="E248" s="80"/>
      <c r="F248" s="13" t="s">
        <v>30</v>
      </c>
      <c r="G248" s="75"/>
      <c r="H248" s="18" t="e">
        <f t="shared" si="121"/>
        <v>#REF!</v>
      </c>
      <c r="I248" s="18">
        <v>31500</v>
      </c>
      <c r="J248" s="12" t="e">
        <f>#REF!+K248+L248+#REF!+#REF!+#REF!</f>
        <v>#REF!</v>
      </c>
      <c r="K248" s="75">
        <f>9429.62+8768.32</f>
        <v>18197.940000000002</v>
      </c>
      <c r="L248" s="75">
        <v>17088.259999999998</v>
      </c>
      <c r="M248" s="75">
        <f>17337.36-7337.36</f>
        <v>10000</v>
      </c>
      <c r="N248" s="75">
        <f t="shared" si="105"/>
        <v>66908.259999999995</v>
      </c>
      <c r="O248" s="75">
        <f>307*49.82</f>
        <v>15294.74</v>
      </c>
      <c r="P248" s="75">
        <v>13949.6</v>
      </c>
      <c r="Q248" s="75">
        <v>12554.64</v>
      </c>
      <c r="R248" s="75">
        <v>12554.64</v>
      </c>
      <c r="S248" s="75">
        <v>12554.64</v>
      </c>
      <c r="T248" s="75">
        <v>0</v>
      </c>
      <c r="U248" s="75">
        <v>0</v>
      </c>
      <c r="V248" s="75">
        <v>0</v>
      </c>
      <c r="W248" s="75">
        <v>0</v>
      </c>
      <c r="X248" s="75">
        <v>0</v>
      </c>
      <c r="Y248" s="75">
        <v>0</v>
      </c>
      <c r="Z248" s="130">
        <v>0</v>
      </c>
      <c r="AA248" s="31"/>
    </row>
    <row r="249" spans="1:27" ht="26.25" customHeight="1" x14ac:dyDescent="0.25">
      <c r="A249" s="163"/>
      <c r="B249" s="202"/>
      <c r="C249" s="69"/>
      <c r="D249" s="69"/>
      <c r="E249" s="81"/>
      <c r="F249" s="13" t="s">
        <v>91</v>
      </c>
      <c r="G249" s="75"/>
      <c r="H249" s="18" t="e">
        <f t="shared" si="121"/>
        <v>#REF!</v>
      </c>
      <c r="I249" s="18">
        <v>0</v>
      </c>
      <c r="J249" s="12" t="e">
        <f>#REF!+K249+L249+#REF!+#REF!+#REF!</f>
        <v>#REF!</v>
      </c>
      <c r="K249" s="75">
        <v>0</v>
      </c>
      <c r="L249" s="75">
        <v>0</v>
      </c>
      <c r="M249" s="75">
        <v>0</v>
      </c>
      <c r="N249" s="75">
        <f t="shared" si="105"/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5">
        <v>0</v>
      </c>
      <c r="V249" s="75">
        <v>0</v>
      </c>
      <c r="W249" s="75">
        <v>0</v>
      </c>
      <c r="X249" s="75">
        <v>0</v>
      </c>
      <c r="Y249" s="75">
        <v>0</v>
      </c>
      <c r="Z249" s="130">
        <v>0</v>
      </c>
      <c r="AA249" s="139"/>
    </row>
    <row r="250" spans="1:27" ht="13.9" hidden="1" customHeight="1" x14ac:dyDescent="0.25">
      <c r="A250" s="70" t="s">
        <v>124</v>
      </c>
      <c r="B250" s="71" t="s">
        <v>125</v>
      </c>
      <c r="C250" s="69"/>
      <c r="D250" s="69"/>
      <c r="E250" s="69" t="s">
        <v>11</v>
      </c>
      <c r="F250" s="17" t="s">
        <v>29</v>
      </c>
      <c r="G250" s="75" t="e">
        <f>#REF!+K251+L251+#REF!+#REF!+#REF!</f>
        <v>#REF!</v>
      </c>
      <c r="H250" s="18" t="e">
        <f t="shared" ref="H250:H252" si="137">SUM(I250:O250)</f>
        <v>#REF!</v>
      </c>
      <c r="I250" s="18">
        <v>10500</v>
      </c>
      <c r="J250" s="12" t="e">
        <f>#REF!+K250+L250+#REF!+#REF!+#REF!</f>
        <v>#REF!</v>
      </c>
      <c r="K250" s="75">
        <v>0</v>
      </c>
      <c r="L250" s="75">
        <v>0</v>
      </c>
      <c r="M250" s="75">
        <v>0</v>
      </c>
      <c r="N250" s="75">
        <f t="shared" si="105"/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5">
        <v>0</v>
      </c>
      <c r="X250" s="75">
        <v>0</v>
      </c>
      <c r="Y250" s="75">
        <v>0</v>
      </c>
      <c r="Z250" s="130">
        <v>0</v>
      </c>
    </row>
    <row r="251" spans="1:27" ht="13.9" hidden="1" customHeight="1" x14ac:dyDescent="0.25">
      <c r="A251" s="70"/>
      <c r="B251" s="71"/>
      <c r="C251" s="69"/>
      <c r="D251" s="69"/>
      <c r="E251" s="69"/>
      <c r="F251" s="13" t="s">
        <v>30</v>
      </c>
      <c r="G251" s="75"/>
      <c r="H251" s="18" t="e">
        <f t="shared" si="137"/>
        <v>#REF!</v>
      </c>
      <c r="I251" s="18">
        <v>10500</v>
      </c>
      <c r="J251" s="12" t="e">
        <f>#REF!+K251+L251+#REF!+#REF!+#REF!</f>
        <v>#REF!</v>
      </c>
      <c r="K251" s="75">
        <f>15122.86+2500</f>
        <v>17622.86</v>
      </c>
      <c r="L251" s="75">
        <v>50566172.859999999</v>
      </c>
      <c r="M251" s="75">
        <v>84732.86</v>
      </c>
      <c r="N251" s="75">
        <f t="shared" si="105"/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5">
        <v>0</v>
      </c>
      <c r="V251" s="75">
        <v>0</v>
      </c>
      <c r="W251" s="75">
        <v>0</v>
      </c>
      <c r="X251" s="75">
        <v>0</v>
      </c>
      <c r="Y251" s="75">
        <v>0</v>
      </c>
      <c r="Z251" s="130">
        <v>0</v>
      </c>
    </row>
    <row r="252" spans="1:27" ht="26.45" hidden="1" customHeight="1" x14ac:dyDescent="0.25">
      <c r="A252" s="70"/>
      <c r="B252" s="71"/>
      <c r="C252" s="69"/>
      <c r="D252" s="69"/>
      <c r="E252" s="69"/>
      <c r="F252" s="13" t="s">
        <v>91</v>
      </c>
      <c r="G252" s="75"/>
      <c r="H252" s="18" t="e">
        <f t="shared" si="137"/>
        <v>#REF!</v>
      </c>
      <c r="I252" s="18">
        <v>10500</v>
      </c>
      <c r="J252" s="12" t="e">
        <f>#REF!+K252+L252+#REF!+#REF!+#REF!</f>
        <v>#REF!</v>
      </c>
      <c r="K252" s="75">
        <v>0</v>
      </c>
      <c r="L252" s="75">
        <v>0</v>
      </c>
      <c r="M252" s="75">
        <v>0</v>
      </c>
      <c r="N252" s="75">
        <f t="shared" si="105"/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5">
        <v>0</v>
      </c>
      <c r="V252" s="75">
        <v>0</v>
      </c>
      <c r="W252" s="75">
        <v>0</v>
      </c>
      <c r="X252" s="75">
        <v>0</v>
      </c>
      <c r="Y252" s="75">
        <v>0</v>
      </c>
      <c r="Z252" s="130">
        <v>0</v>
      </c>
    </row>
    <row r="253" spans="1:27" ht="13.9" hidden="1" customHeight="1" x14ac:dyDescent="0.25">
      <c r="A253" s="70" t="s">
        <v>126</v>
      </c>
      <c r="B253" s="71" t="s">
        <v>127</v>
      </c>
      <c r="C253" s="69"/>
      <c r="D253" s="69"/>
      <c r="E253" s="69" t="s">
        <v>11</v>
      </c>
      <c r="F253" s="17" t="s">
        <v>29</v>
      </c>
      <c r="G253" s="75" t="e">
        <f>#REF!+K254+L254+#REF!+#REF!+#REF!</f>
        <v>#REF!</v>
      </c>
      <c r="H253" s="18" t="e">
        <f t="shared" si="121"/>
        <v>#REF!</v>
      </c>
      <c r="I253" s="18">
        <v>10500</v>
      </c>
      <c r="J253" s="12" t="e">
        <f>#REF!+K253+L253+#REF!+#REF!+#REF!</f>
        <v>#REF!</v>
      </c>
      <c r="K253" s="75">
        <v>0</v>
      </c>
      <c r="L253" s="75">
        <v>0</v>
      </c>
      <c r="M253" s="75">
        <v>0</v>
      </c>
      <c r="N253" s="75">
        <f t="shared" si="105"/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5">
        <v>0</v>
      </c>
      <c r="V253" s="75">
        <v>0</v>
      </c>
      <c r="W253" s="75">
        <v>0</v>
      </c>
      <c r="X253" s="75">
        <v>0</v>
      </c>
      <c r="Y253" s="75">
        <v>0</v>
      </c>
      <c r="Z253" s="130">
        <v>0</v>
      </c>
    </row>
    <row r="254" spans="1:27" ht="13.9" hidden="1" customHeight="1" x14ac:dyDescent="0.25">
      <c r="A254" s="70"/>
      <c r="B254" s="71"/>
      <c r="C254" s="69"/>
      <c r="D254" s="69"/>
      <c r="E254" s="69"/>
      <c r="F254" s="13" t="s">
        <v>30</v>
      </c>
      <c r="G254" s="75"/>
      <c r="H254" s="18" t="e">
        <f t="shared" si="121"/>
        <v>#REF!</v>
      </c>
      <c r="I254" s="18">
        <v>10500</v>
      </c>
      <c r="J254" s="12" t="e">
        <f>#REF!+K254+L254+#REF!+#REF!+#REF!</f>
        <v>#REF!</v>
      </c>
      <c r="K254" s="75">
        <v>250289.55</v>
      </c>
      <c r="L254" s="75">
        <v>0</v>
      </c>
      <c r="M254" s="75">
        <v>0</v>
      </c>
      <c r="N254" s="75">
        <f t="shared" si="105"/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5">
        <v>0</v>
      </c>
      <c r="V254" s="75">
        <v>0</v>
      </c>
      <c r="W254" s="75">
        <v>0</v>
      </c>
      <c r="X254" s="75">
        <v>0</v>
      </c>
      <c r="Y254" s="75">
        <v>0</v>
      </c>
      <c r="Z254" s="130">
        <v>0</v>
      </c>
    </row>
    <row r="255" spans="1:27" ht="14.25" hidden="1" customHeight="1" x14ac:dyDescent="0.25">
      <c r="A255" s="70"/>
      <c r="B255" s="71"/>
      <c r="C255" s="69"/>
      <c r="D255" s="69"/>
      <c r="E255" s="69"/>
      <c r="F255" s="13" t="s">
        <v>91</v>
      </c>
      <c r="G255" s="75"/>
      <c r="H255" s="18" t="e">
        <f t="shared" si="121"/>
        <v>#REF!</v>
      </c>
      <c r="I255" s="18">
        <v>10500</v>
      </c>
      <c r="J255" s="12" t="e">
        <f>#REF!+K255+L255+#REF!+#REF!+#REF!</f>
        <v>#REF!</v>
      </c>
      <c r="K255" s="75">
        <v>0</v>
      </c>
      <c r="L255" s="75">
        <v>0</v>
      </c>
      <c r="M255" s="75">
        <v>0</v>
      </c>
      <c r="N255" s="75">
        <f t="shared" si="105"/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5">
        <v>0</v>
      </c>
      <c r="V255" s="75">
        <v>0</v>
      </c>
      <c r="W255" s="75">
        <v>0</v>
      </c>
      <c r="X255" s="75">
        <v>0</v>
      </c>
      <c r="Y255" s="75">
        <v>0</v>
      </c>
      <c r="Z255" s="130">
        <v>0</v>
      </c>
    </row>
    <row r="256" spans="1:27" ht="27" customHeight="1" x14ac:dyDescent="0.25">
      <c r="A256" s="164" t="s">
        <v>78</v>
      </c>
      <c r="B256" s="191" t="s">
        <v>163</v>
      </c>
      <c r="C256" s="69"/>
      <c r="D256" s="69"/>
      <c r="E256" s="79" t="s">
        <v>11</v>
      </c>
      <c r="F256" s="21" t="s">
        <v>1</v>
      </c>
      <c r="G256" s="75"/>
      <c r="H256" s="18"/>
      <c r="I256" s="18"/>
      <c r="J256" s="12"/>
      <c r="K256" s="75"/>
      <c r="L256" s="75"/>
      <c r="M256" s="75"/>
      <c r="N256" s="23">
        <f t="shared" ref="N256" si="138">SUM(N257:N259)</f>
        <v>2687795.6</v>
      </c>
      <c r="O256" s="23">
        <f t="shared" ref="O256" si="139">SUM(O257:O259)</f>
        <v>415395.6</v>
      </c>
      <c r="P256" s="54">
        <f t="shared" ref="P256" si="140">SUM(P257:P259)</f>
        <v>797700</v>
      </c>
      <c r="Q256" s="23">
        <f t="shared" ref="Q256" si="141">SUM(Q257:Q259)</f>
        <v>491400</v>
      </c>
      <c r="R256" s="23">
        <f t="shared" ref="R256" si="142">SUM(R257:R259)</f>
        <v>491600</v>
      </c>
      <c r="S256" s="23">
        <f t="shared" ref="S256" si="143">SUM(S257:S259)</f>
        <v>491700</v>
      </c>
      <c r="T256" s="23">
        <f t="shared" ref="T256" si="144">SUM(T257:T259)</f>
        <v>0</v>
      </c>
      <c r="U256" s="23">
        <f t="shared" ref="U256:Y256" si="145">SUM(U257:U259)</f>
        <v>0</v>
      </c>
      <c r="V256" s="23">
        <f t="shared" si="145"/>
        <v>0</v>
      </c>
      <c r="W256" s="23">
        <f t="shared" si="145"/>
        <v>0</v>
      </c>
      <c r="X256" s="23">
        <f t="shared" si="145"/>
        <v>0</v>
      </c>
      <c r="Y256" s="23">
        <f t="shared" si="145"/>
        <v>0</v>
      </c>
      <c r="Z256" s="134">
        <f t="shared" ref="Z256" si="146">SUM(Z257:Z259)</f>
        <v>0</v>
      </c>
      <c r="AA256" s="31"/>
    </row>
    <row r="257" spans="1:33" ht="18.75" customHeight="1" x14ac:dyDescent="0.25">
      <c r="A257" s="165"/>
      <c r="B257" s="192"/>
      <c r="C257" s="69"/>
      <c r="D257" s="69"/>
      <c r="E257" s="80"/>
      <c r="F257" s="17" t="s">
        <v>29</v>
      </c>
      <c r="G257" s="75" t="e">
        <f>#REF!+K258+L258+#REF!+#REF!+#REF!</f>
        <v>#REF!</v>
      </c>
      <c r="H257" s="18" t="e">
        <f t="shared" ref="H257:H259" si="147">SUM(I257:O257)</f>
        <v>#REF!</v>
      </c>
      <c r="I257" s="18">
        <v>0</v>
      </c>
      <c r="J257" s="12" t="e">
        <f>#REF!+K257+L257+#REF!+#REF!+#REF!</f>
        <v>#REF!</v>
      </c>
      <c r="K257" s="75">
        <v>0</v>
      </c>
      <c r="L257" s="75">
        <v>0</v>
      </c>
      <c r="M257" s="75">
        <v>0</v>
      </c>
      <c r="N257" s="75">
        <f t="shared" si="105"/>
        <v>2139500</v>
      </c>
      <c r="O257" s="75">
        <f>166100</f>
        <v>166100</v>
      </c>
      <c r="P257" s="55">
        <v>498700</v>
      </c>
      <c r="Q257" s="75">
        <v>491400</v>
      </c>
      <c r="R257" s="75">
        <v>491600</v>
      </c>
      <c r="S257" s="75">
        <v>491700</v>
      </c>
      <c r="T257" s="75">
        <v>0</v>
      </c>
      <c r="U257" s="75">
        <v>0</v>
      </c>
      <c r="V257" s="75">
        <v>0</v>
      </c>
      <c r="W257" s="75">
        <v>0</v>
      </c>
      <c r="X257" s="75">
        <v>0</v>
      </c>
      <c r="Y257" s="75">
        <v>0</v>
      </c>
      <c r="Z257" s="130">
        <v>0</v>
      </c>
    </row>
    <row r="258" spans="1:33" ht="18" customHeight="1" x14ac:dyDescent="0.25">
      <c r="A258" s="165"/>
      <c r="B258" s="192"/>
      <c r="C258" s="69"/>
      <c r="D258" s="69"/>
      <c r="E258" s="80"/>
      <c r="F258" s="13" t="s">
        <v>30</v>
      </c>
      <c r="G258" s="75"/>
      <c r="H258" s="18" t="e">
        <f t="shared" si="147"/>
        <v>#REF!</v>
      </c>
      <c r="I258" s="18">
        <v>31500</v>
      </c>
      <c r="J258" s="12" t="e">
        <f>#REF!+K258+L258+#REF!+#REF!+#REF!</f>
        <v>#REF!</v>
      </c>
      <c r="K258" s="75">
        <f>9429.62+8768.32</f>
        <v>18197.940000000002</v>
      </c>
      <c r="L258" s="75">
        <v>17088.259999999998</v>
      </c>
      <c r="M258" s="75">
        <f>17337.36-7337.36</f>
        <v>10000</v>
      </c>
      <c r="N258" s="75">
        <f t="shared" si="105"/>
        <v>548295.6</v>
      </c>
      <c r="O258" s="75">
        <f>250000-704.4</f>
        <v>249295.6</v>
      </c>
      <c r="P258" s="55">
        <v>299000</v>
      </c>
      <c r="Q258" s="75">
        <v>0</v>
      </c>
      <c r="R258" s="75">
        <v>0</v>
      </c>
      <c r="S258" s="75">
        <v>0</v>
      </c>
      <c r="T258" s="75">
        <v>0</v>
      </c>
      <c r="U258" s="75">
        <v>0</v>
      </c>
      <c r="V258" s="75">
        <v>0</v>
      </c>
      <c r="W258" s="75">
        <v>0</v>
      </c>
      <c r="X258" s="75">
        <v>0</v>
      </c>
      <c r="Y258" s="75">
        <v>0</v>
      </c>
      <c r="Z258" s="130">
        <v>0</v>
      </c>
    </row>
    <row r="259" spans="1:33" ht="32.450000000000003" customHeight="1" x14ac:dyDescent="0.25">
      <c r="A259" s="166"/>
      <c r="B259" s="193"/>
      <c r="C259" s="69"/>
      <c r="D259" s="69"/>
      <c r="E259" s="81"/>
      <c r="F259" s="13" t="s">
        <v>91</v>
      </c>
      <c r="G259" s="75"/>
      <c r="H259" s="18" t="e">
        <f t="shared" si="147"/>
        <v>#REF!</v>
      </c>
      <c r="I259" s="18">
        <v>0</v>
      </c>
      <c r="J259" s="12" t="e">
        <f>#REF!+K259+L259+#REF!+#REF!+#REF!</f>
        <v>#REF!</v>
      </c>
      <c r="K259" s="75">
        <v>0</v>
      </c>
      <c r="L259" s="75">
        <v>0</v>
      </c>
      <c r="M259" s="75">
        <v>0</v>
      </c>
      <c r="N259" s="75">
        <f t="shared" si="105"/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130">
        <v>0</v>
      </c>
      <c r="AA259" s="139"/>
    </row>
    <row r="260" spans="1:33" ht="16.5" customHeight="1" x14ac:dyDescent="0.25">
      <c r="A260" s="155" t="s">
        <v>80</v>
      </c>
      <c r="B260" s="185" t="s">
        <v>164</v>
      </c>
      <c r="C260" s="69"/>
      <c r="D260" s="69"/>
      <c r="E260" s="65" t="s">
        <v>11</v>
      </c>
      <c r="F260" s="21" t="s">
        <v>1</v>
      </c>
      <c r="G260" s="75"/>
      <c r="H260" s="18"/>
      <c r="I260" s="18"/>
      <c r="J260" s="12"/>
      <c r="K260" s="75"/>
      <c r="L260" s="75"/>
      <c r="M260" s="75"/>
      <c r="N260" s="39">
        <f t="shared" ref="N260" si="148">SUM(N261:N263)</f>
        <v>7562297.9900000002</v>
      </c>
      <c r="O260" s="39">
        <f t="shared" ref="O260:Z260" si="149">SUM(O261:O263)</f>
        <v>1281643.31</v>
      </c>
      <c r="P260" s="39">
        <f t="shared" si="149"/>
        <v>1368696.28</v>
      </c>
      <c r="Q260" s="39">
        <f t="shared" si="149"/>
        <v>1809315.82</v>
      </c>
      <c r="R260" s="39">
        <f t="shared" si="149"/>
        <v>1551321.29</v>
      </c>
      <c r="S260" s="39">
        <f t="shared" si="149"/>
        <v>1551321.29</v>
      </c>
      <c r="T260" s="39">
        <f t="shared" si="149"/>
        <v>0</v>
      </c>
      <c r="U260" s="39">
        <f t="shared" si="149"/>
        <v>0</v>
      </c>
      <c r="V260" s="39">
        <f t="shared" ref="V260:Y260" si="150">SUM(V261:V263)</f>
        <v>0</v>
      </c>
      <c r="W260" s="39">
        <f t="shared" si="150"/>
        <v>0</v>
      </c>
      <c r="X260" s="39">
        <f t="shared" si="150"/>
        <v>0</v>
      </c>
      <c r="Y260" s="39">
        <f t="shared" si="150"/>
        <v>0</v>
      </c>
      <c r="Z260" s="127">
        <f t="shared" si="149"/>
        <v>0</v>
      </c>
      <c r="AA260" s="31"/>
      <c r="AB260" s="31"/>
    </row>
    <row r="261" spans="1:33" ht="16.5" customHeight="1" x14ac:dyDescent="0.25">
      <c r="A261" s="156"/>
      <c r="B261" s="186"/>
      <c r="C261" s="75"/>
      <c r="D261" s="75"/>
      <c r="E261" s="66"/>
      <c r="F261" s="16" t="s">
        <v>29</v>
      </c>
      <c r="G261" s="75">
        <v>882774.4</v>
      </c>
      <c r="H261" s="75" t="e">
        <f t="shared" ref="H261:H263" si="151">SUM(I261:O261)</f>
        <v>#REF!</v>
      </c>
      <c r="I261" s="75">
        <v>0</v>
      </c>
      <c r="J261" s="75" t="e">
        <f>#REF!+K261+L261+#REF!+#REF!+#REF!</f>
        <v>#REF!</v>
      </c>
      <c r="K261" s="75">
        <v>0</v>
      </c>
      <c r="L261" s="75">
        <v>0</v>
      </c>
      <c r="M261" s="75">
        <v>0</v>
      </c>
      <c r="N261" s="75">
        <f t="shared" ref="N261:N275" si="152">SUM(O261:Z261)</f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0</v>
      </c>
      <c r="X261" s="75">
        <v>0</v>
      </c>
      <c r="Y261" s="75">
        <v>0</v>
      </c>
      <c r="Z261" s="130">
        <v>0</v>
      </c>
    </row>
    <row r="262" spans="1:33" ht="18" customHeight="1" x14ac:dyDescent="0.25">
      <c r="A262" s="156"/>
      <c r="B262" s="186"/>
      <c r="C262" s="75"/>
      <c r="D262" s="75"/>
      <c r="E262" s="66"/>
      <c r="F262" s="16" t="s">
        <v>30</v>
      </c>
      <c r="G262" s="75"/>
      <c r="H262" s="75" t="e">
        <f t="shared" si="151"/>
        <v>#REF!</v>
      </c>
      <c r="I262" s="75">
        <v>819635.71</v>
      </c>
      <c r="J262" s="75" t="e">
        <f>#REF!+K262+L262+#REF!+#REF!+#REF!</f>
        <v>#REF!</v>
      </c>
      <c r="K262" s="75">
        <v>0</v>
      </c>
      <c r="L262" s="75">
        <v>3887000</v>
      </c>
      <c r="M262" s="75">
        <v>0</v>
      </c>
      <c r="N262" s="75">
        <f t="shared" si="152"/>
        <v>7562297.9900000002</v>
      </c>
      <c r="O262" s="75">
        <f>824900+456743.31</f>
        <v>1281643.31</v>
      </c>
      <c r="P262" s="75">
        <f>1252696.28+116000</f>
        <v>1368696.28</v>
      </c>
      <c r="Q262" s="75">
        <f>1551321.29+257994.53</f>
        <v>1809315.82</v>
      </c>
      <c r="R262" s="75">
        <v>1551321.29</v>
      </c>
      <c r="S262" s="75">
        <v>1551321.29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0</v>
      </c>
      <c r="Z262" s="130">
        <v>0</v>
      </c>
    </row>
    <row r="263" spans="1:33" ht="26.25" customHeight="1" x14ac:dyDescent="0.25">
      <c r="A263" s="157"/>
      <c r="B263" s="187"/>
      <c r="C263" s="75"/>
      <c r="D263" s="75"/>
      <c r="E263" s="67"/>
      <c r="F263" s="16" t="s">
        <v>91</v>
      </c>
      <c r="G263" s="75"/>
      <c r="H263" s="75" t="e">
        <f t="shared" si="151"/>
        <v>#REF!</v>
      </c>
      <c r="I263" s="75">
        <v>0</v>
      </c>
      <c r="J263" s="75" t="e">
        <f>#REF!+K263+L263+#REF!+#REF!+#REF!</f>
        <v>#REF!</v>
      </c>
      <c r="K263" s="75">
        <v>0</v>
      </c>
      <c r="L263" s="75">
        <v>0</v>
      </c>
      <c r="M263" s="75">
        <v>0</v>
      </c>
      <c r="N263" s="75">
        <f t="shared" si="152"/>
        <v>0</v>
      </c>
      <c r="O263" s="75">
        <v>0</v>
      </c>
      <c r="P263" s="75">
        <v>0</v>
      </c>
      <c r="Q263" s="75">
        <v>0</v>
      </c>
      <c r="R263" s="75">
        <v>0</v>
      </c>
      <c r="S263" s="75">
        <v>0</v>
      </c>
      <c r="T263" s="75">
        <v>0</v>
      </c>
      <c r="U263" s="75">
        <v>0</v>
      </c>
      <c r="V263" s="75">
        <v>0</v>
      </c>
      <c r="W263" s="75">
        <v>0</v>
      </c>
      <c r="X263" s="75">
        <v>0</v>
      </c>
      <c r="Y263" s="75">
        <v>0</v>
      </c>
      <c r="Z263" s="130">
        <v>0</v>
      </c>
      <c r="AC263" s="31"/>
    </row>
    <row r="264" spans="1:33" ht="15.75" customHeight="1" x14ac:dyDescent="0.25">
      <c r="A264" s="164" t="s">
        <v>83</v>
      </c>
      <c r="B264" s="191" t="s">
        <v>165</v>
      </c>
      <c r="C264" s="75"/>
      <c r="D264" s="75"/>
      <c r="E264" s="65" t="s">
        <v>11</v>
      </c>
      <c r="F264" s="21" t="s">
        <v>1</v>
      </c>
      <c r="G264" s="75"/>
      <c r="H264" s="75"/>
      <c r="I264" s="75"/>
      <c r="J264" s="75"/>
      <c r="K264" s="75"/>
      <c r="L264" s="75"/>
      <c r="M264" s="75"/>
      <c r="N264" s="39">
        <f t="shared" ref="N264" si="153">SUM(N265:N267)</f>
        <v>20210961.759999998</v>
      </c>
      <c r="O264" s="23">
        <f t="shared" ref="O264" si="154">SUM(O265:O267)</f>
        <v>20060400</v>
      </c>
      <c r="P264" s="23">
        <f t="shared" ref="O264:Z276" si="155">SUM(P265:P267)</f>
        <v>86230.88</v>
      </c>
      <c r="Q264" s="23">
        <f t="shared" si="155"/>
        <v>64330.879999999997</v>
      </c>
      <c r="R264" s="23">
        <f t="shared" si="155"/>
        <v>0</v>
      </c>
      <c r="S264" s="23">
        <f t="shared" si="155"/>
        <v>0</v>
      </c>
      <c r="T264" s="23">
        <f t="shared" si="155"/>
        <v>0</v>
      </c>
      <c r="U264" s="23">
        <f t="shared" si="155"/>
        <v>0</v>
      </c>
      <c r="V264" s="23">
        <f t="shared" ref="V264:Y264" si="156">SUM(V265:V267)</f>
        <v>0</v>
      </c>
      <c r="W264" s="23">
        <f t="shared" si="156"/>
        <v>0</v>
      </c>
      <c r="X264" s="23">
        <f t="shared" si="156"/>
        <v>0</v>
      </c>
      <c r="Y264" s="23">
        <f t="shared" si="156"/>
        <v>0</v>
      </c>
      <c r="Z264" s="134">
        <f t="shared" si="155"/>
        <v>0</v>
      </c>
      <c r="AA264" s="31"/>
      <c r="AB264" s="31"/>
      <c r="AC264" s="31"/>
    </row>
    <row r="265" spans="1:33" ht="17.25" customHeight="1" x14ac:dyDescent="0.25">
      <c r="A265" s="165"/>
      <c r="B265" s="192"/>
      <c r="C265" s="75"/>
      <c r="D265" s="75"/>
      <c r="E265" s="66"/>
      <c r="F265" s="16" t="s">
        <v>29</v>
      </c>
      <c r="G265" s="75"/>
      <c r="H265" s="75"/>
      <c r="I265" s="75"/>
      <c r="J265" s="75"/>
      <c r="K265" s="75"/>
      <c r="L265" s="75"/>
      <c r="M265" s="75"/>
      <c r="N265" s="75">
        <f t="shared" si="152"/>
        <v>0</v>
      </c>
      <c r="O265" s="75">
        <v>0</v>
      </c>
      <c r="P265" s="75">
        <v>0</v>
      </c>
      <c r="Q265" s="75">
        <v>0</v>
      </c>
      <c r="R265" s="75">
        <v>0</v>
      </c>
      <c r="S265" s="75">
        <v>0</v>
      </c>
      <c r="T265" s="75">
        <v>0</v>
      </c>
      <c r="U265" s="75">
        <v>0</v>
      </c>
      <c r="V265" s="75">
        <v>0</v>
      </c>
      <c r="W265" s="75">
        <v>0</v>
      </c>
      <c r="X265" s="75">
        <v>0</v>
      </c>
      <c r="Y265" s="75">
        <v>0</v>
      </c>
      <c r="Z265" s="130">
        <v>0</v>
      </c>
      <c r="AC265" s="31"/>
    </row>
    <row r="266" spans="1:33" ht="17.25" customHeight="1" x14ac:dyDescent="0.25">
      <c r="A266" s="165"/>
      <c r="B266" s="192"/>
      <c r="C266" s="75"/>
      <c r="D266" s="75"/>
      <c r="E266" s="66"/>
      <c r="F266" s="16" t="s">
        <v>30</v>
      </c>
      <c r="G266" s="75"/>
      <c r="H266" s="75"/>
      <c r="I266" s="75"/>
      <c r="J266" s="75"/>
      <c r="K266" s="75"/>
      <c r="L266" s="75"/>
      <c r="M266" s="75"/>
      <c r="N266" s="75">
        <f t="shared" si="152"/>
        <v>20210961.759999998</v>
      </c>
      <c r="O266" s="75">
        <v>20060400</v>
      </c>
      <c r="P266" s="75">
        <f>61230.88+25000</f>
        <v>86230.88</v>
      </c>
      <c r="Q266" s="75">
        <v>64330.879999999997</v>
      </c>
      <c r="R266" s="75">
        <v>0</v>
      </c>
      <c r="S266" s="75">
        <v>0</v>
      </c>
      <c r="T266" s="75">
        <v>0</v>
      </c>
      <c r="U266" s="75">
        <v>0</v>
      </c>
      <c r="V266" s="75">
        <v>0</v>
      </c>
      <c r="W266" s="75">
        <v>0</v>
      </c>
      <c r="X266" s="75">
        <v>0</v>
      </c>
      <c r="Y266" s="75">
        <v>0</v>
      </c>
      <c r="Z266" s="130">
        <v>0</v>
      </c>
      <c r="AB266" s="31"/>
      <c r="AC266" s="31"/>
    </row>
    <row r="267" spans="1:33" ht="27" customHeight="1" x14ac:dyDescent="0.25">
      <c r="A267" s="166"/>
      <c r="B267" s="193"/>
      <c r="C267" s="75"/>
      <c r="D267" s="75"/>
      <c r="E267" s="67"/>
      <c r="F267" s="16" t="s">
        <v>91</v>
      </c>
      <c r="G267" s="75"/>
      <c r="H267" s="75"/>
      <c r="I267" s="75"/>
      <c r="J267" s="75"/>
      <c r="K267" s="75"/>
      <c r="L267" s="75"/>
      <c r="M267" s="75"/>
      <c r="N267" s="75">
        <f>SUM(O267:Z267)</f>
        <v>0</v>
      </c>
      <c r="O267" s="75">
        <v>0</v>
      </c>
      <c r="P267" s="75">
        <v>0</v>
      </c>
      <c r="Q267" s="75">
        <v>0</v>
      </c>
      <c r="R267" s="75">
        <v>0</v>
      </c>
      <c r="S267" s="75">
        <v>0</v>
      </c>
      <c r="T267" s="75">
        <v>0</v>
      </c>
      <c r="U267" s="75">
        <v>0</v>
      </c>
      <c r="V267" s="75">
        <v>0</v>
      </c>
      <c r="W267" s="75">
        <v>0</v>
      </c>
      <c r="X267" s="75">
        <v>0</v>
      </c>
      <c r="Y267" s="75">
        <v>0</v>
      </c>
      <c r="Z267" s="130">
        <v>0</v>
      </c>
      <c r="AC267" s="31"/>
    </row>
    <row r="268" spans="1:33" ht="16.5" customHeight="1" x14ac:dyDescent="0.25">
      <c r="A268" s="164" t="s">
        <v>85</v>
      </c>
      <c r="B268" s="191" t="s">
        <v>172</v>
      </c>
      <c r="C268" s="75"/>
      <c r="D268" s="75"/>
      <c r="E268" s="65" t="s">
        <v>11</v>
      </c>
      <c r="F268" s="21" t="s">
        <v>1</v>
      </c>
      <c r="G268" s="75"/>
      <c r="H268" s="75"/>
      <c r="I268" s="75"/>
      <c r="J268" s="75"/>
      <c r="K268" s="75"/>
      <c r="L268" s="75"/>
      <c r="M268" s="75"/>
      <c r="N268" s="23">
        <f t="shared" ref="N268" si="157">SUM(N269:N271)</f>
        <v>607000</v>
      </c>
      <c r="O268" s="23">
        <f t="shared" ref="O268" si="158">SUM(O269:O271)</f>
        <v>607000</v>
      </c>
      <c r="P268" s="39">
        <v>0</v>
      </c>
      <c r="Q268" s="39">
        <v>0</v>
      </c>
      <c r="R268" s="39">
        <v>0</v>
      </c>
      <c r="S268" s="39">
        <f t="shared" ref="S268" si="159">SUM(S269:S271)</f>
        <v>0</v>
      </c>
      <c r="T268" s="39">
        <f t="shared" ref="T268" si="160">SUM(T269:T271)</f>
        <v>0</v>
      </c>
      <c r="U268" s="39">
        <f t="shared" ref="U268:Y268" si="161">SUM(U269:U271)</f>
        <v>0</v>
      </c>
      <c r="V268" s="39">
        <f t="shared" si="161"/>
        <v>0</v>
      </c>
      <c r="W268" s="39">
        <f t="shared" si="161"/>
        <v>0</v>
      </c>
      <c r="X268" s="39">
        <f t="shared" si="161"/>
        <v>0</v>
      </c>
      <c r="Y268" s="39">
        <f t="shared" si="161"/>
        <v>0</v>
      </c>
      <c r="Z268" s="127">
        <f t="shared" ref="Z268" si="162">SUM(Z269:Z271)</f>
        <v>0</v>
      </c>
      <c r="AD268" s="3"/>
    </row>
    <row r="269" spans="1:33" ht="19.5" customHeight="1" x14ac:dyDescent="0.25">
      <c r="A269" s="165"/>
      <c r="B269" s="192"/>
      <c r="C269" s="75"/>
      <c r="D269" s="75"/>
      <c r="E269" s="66"/>
      <c r="F269" s="16" t="s">
        <v>29</v>
      </c>
      <c r="G269" s="75"/>
      <c r="H269" s="75"/>
      <c r="I269" s="75"/>
      <c r="J269" s="75"/>
      <c r="K269" s="75"/>
      <c r="L269" s="75"/>
      <c r="M269" s="75"/>
      <c r="N269" s="75">
        <f t="shared" si="152"/>
        <v>607000</v>
      </c>
      <c r="O269" s="51">
        <f>378000+229000</f>
        <v>607000</v>
      </c>
      <c r="P269" s="75">
        <v>0</v>
      </c>
      <c r="Q269" s="75">
        <v>0</v>
      </c>
      <c r="R269" s="75">
        <v>0</v>
      </c>
      <c r="S269" s="75">
        <v>0</v>
      </c>
      <c r="T269" s="75">
        <f t="shared" ref="T269:Z269" si="163">T239+T243+T247+T257+T261+T265</f>
        <v>0</v>
      </c>
      <c r="U269" s="75">
        <f t="shared" si="163"/>
        <v>0</v>
      </c>
      <c r="V269" s="75">
        <f t="shared" ref="V269:Y269" si="164">V239+V243+V247+V257+V261+V265</f>
        <v>0</v>
      </c>
      <c r="W269" s="75">
        <f t="shared" si="164"/>
        <v>0</v>
      </c>
      <c r="X269" s="75">
        <f t="shared" si="164"/>
        <v>0</v>
      </c>
      <c r="Y269" s="75">
        <f t="shared" si="164"/>
        <v>0</v>
      </c>
      <c r="Z269" s="130">
        <f t="shared" si="163"/>
        <v>0</v>
      </c>
      <c r="AD269" s="3"/>
    </row>
    <row r="270" spans="1:33" ht="18" customHeight="1" x14ac:dyDescent="0.25">
      <c r="A270" s="165"/>
      <c r="B270" s="192"/>
      <c r="C270" s="75"/>
      <c r="D270" s="75"/>
      <c r="E270" s="66"/>
      <c r="F270" s="16" t="s">
        <v>30</v>
      </c>
      <c r="G270" s="75"/>
      <c r="H270" s="75"/>
      <c r="I270" s="75"/>
      <c r="J270" s="75"/>
      <c r="K270" s="75"/>
      <c r="L270" s="75"/>
      <c r="M270" s="75"/>
      <c r="N270" s="75">
        <f t="shared" si="152"/>
        <v>0</v>
      </c>
      <c r="O270" s="51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f t="shared" ref="T270:Z270" si="165">T240+T244+T248+T258+T262+T266</f>
        <v>0</v>
      </c>
      <c r="U270" s="75">
        <f t="shared" si="165"/>
        <v>0</v>
      </c>
      <c r="V270" s="75">
        <f t="shared" ref="V270:Y270" si="166">V240+V244+V248+V258+V262+V266</f>
        <v>0</v>
      </c>
      <c r="W270" s="75">
        <f t="shared" si="166"/>
        <v>0</v>
      </c>
      <c r="X270" s="75">
        <f t="shared" si="166"/>
        <v>0</v>
      </c>
      <c r="Y270" s="75">
        <f t="shared" si="166"/>
        <v>0</v>
      </c>
      <c r="Z270" s="130">
        <f t="shared" si="165"/>
        <v>0</v>
      </c>
      <c r="AA270" s="31"/>
    </row>
    <row r="271" spans="1:33" ht="26.25" customHeight="1" x14ac:dyDescent="0.25">
      <c r="A271" s="166"/>
      <c r="B271" s="193"/>
      <c r="C271" s="75"/>
      <c r="D271" s="75"/>
      <c r="E271" s="67"/>
      <c r="F271" s="16" t="s">
        <v>91</v>
      </c>
      <c r="G271" s="75"/>
      <c r="H271" s="75"/>
      <c r="I271" s="75"/>
      <c r="J271" s="75"/>
      <c r="K271" s="75"/>
      <c r="L271" s="75"/>
      <c r="M271" s="75"/>
      <c r="N271" s="75">
        <f t="shared" si="152"/>
        <v>0</v>
      </c>
      <c r="O271" s="75">
        <v>0</v>
      </c>
      <c r="P271" s="75">
        <f t="shared" ref="P271:Z271" si="167">P241+P245+P249+P259+P263</f>
        <v>0</v>
      </c>
      <c r="Q271" s="75">
        <f t="shared" si="167"/>
        <v>0</v>
      </c>
      <c r="R271" s="75">
        <f t="shared" si="167"/>
        <v>0</v>
      </c>
      <c r="S271" s="75">
        <f t="shared" si="167"/>
        <v>0</v>
      </c>
      <c r="T271" s="75">
        <f t="shared" si="167"/>
        <v>0</v>
      </c>
      <c r="U271" s="75">
        <f t="shared" si="167"/>
        <v>0</v>
      </c>
      <c r="V271" s="75">
        <f t="shared" ref="V271:Y271" si="168">V241+V245+V249+V259+V263</f>
        <v>0</v>
      </c>
      <c r="W271" s="75">
        <f t="shared" si="168"/>
        <v>0</v>
      </c>
      <c r="X271" s="75">
        <f t="shared" si="168"/>
        <v>0</v>
      </c>
      <c r="Y271" s="75">
        <f t="shared" si="168"/>
        <v>0</v>
      </c>
      <c r="Z271" s="130">
        <f t="shared" si="167"/>
        <v>0</v>
      </c>
      <c r="AA271" s="31"/>
      <c r="AC271" s="31"/>
    </row>
    <row r="272" spans="1:33" ht="18" customHeight="1" x14ac:dyDescent="0.25">
      <c r="A272" s="164" t="s">
        <v>166</v>
      </c>
      <c r="B272" s="191" t="s">
        <v>169</v>
      </c>
      <c r="C272" s="75"/>
      <c r="D272" s="75"/>
      <c r="E272" s="65" t="s">
        <v>11</v>
      </c>
      <c r="F272" s="21" t="s">
        <v>1</v>
      </c>
      <c r="G272" s="75"/>
      <c r="H272" s="75"/>
      <c r="I272" s="75"/>
      <c r="J272" s="75"/>
      <c r="K272" s="75"/>
      <c r="L272" s="75"/>
      <c r="M272" s="75"/>
      <c r="N272" s="39">
        <f t="shared" ref="N272" si="169">SUM(N273:N275)</f>
        <v>249777.78</v>
      </c>
      <c r="O272" s="23">
        <f t="shared" ref="O272" si="170">SUM(O273:O275)</f>
        <v>249777.78</v>
      </c>
      <c r="P272" s="75">
        <v>0</v>
      </c>
      <c r="Q272" s="75">
        <v>0</v>
      </c>
      <c r="R272" s="75">
        <v>0</v>
      </c>
      <c r="S272" s="75">
        <v>0</v>
      </c>
      <c r="T272" s="75">
        <v>0</v>
      </c>
      <c r="U272" s="75">
        <v>0</v>
      </c>
      <c r="V272" s="75">
        <v>0</v>
      </c>
      <c r="W272" s="75">
        <v>0</v>
      </c>
      <c r="X272" s="75">
        <v>0</v>
      </c>
      <c r="Y272" s="75">
        <v>0</v>
      </c>
      <c r="Z272" s="130">
        <v>0</v>
      </c>
      <c r="AG272" s="3"/>
    </row>
    <row r="273" spans="1:35" ht="18" customHeight="1" x14ac:dyDescent="0.25">
      <c r="A273" s="165"/>
      <c r="B273" s="192"/>
      <c r="C273" s="75"/>
      <c r="D273" s="75"/>
      <c r="E273" s="66"/>
      <c r="F273" s="16" t="s">
        <v>29</v>
      </c>
      <c r="G273" s="75"/>
      <c r="H273" s="75"/>
      <c r="I273" s="75"/>
      <c r="J273" s="75"/>
      <c r="K273" s="75"/>
      <c r="L273" s="75"/>
      <c r="M273" s="75"/>
      <c r="N273" s="75">
        <f t="shared" si="152"/>
        <v>0</v>
      </c>
      <c r="O273" s="75">
        <v>0</v>
      </c>
      <c r="P273" s="75">
        <v>0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0</v>
      </c>
      <c r="Z273" s="130">
        <v>0</v>
      </c>
    </row>
    <row r="274" spans="1:35" ht="17.25" customHeight="1" x14ac:dyDescent="0.25">
      <c r="A274" s="165"/>
      <c r="B274" s="192"/>
      <c r="C274" s="75"/>
      <c r="D274" s="75"/>
      <c r="E274" s="66"/>
      <c r="F274" s="16" t="s">
        <v>30</v>
      </c>
      <c r="G274" s="75"/>
      <c r="H274" s="75"/>
      <c r="I274" s="75"/>
      <c r="J274" s="75"/>
      <c r="K274" s="75"/>
      <c r="L274" s="75"/>
      <c r="M274" s="75"/>
      <c r="N274" s="75">
        <f t="shared" si="152"/>
        <v>249777.78</v>
      </c>
      <c r="O274" s="75">
        <f>254333.34-4555.56</f>
        <v>249777.78</v>
      </c>
      <c r="P274" s="75">
        <v>0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130">
        <v>0</v>
      </c>
    </row>
    <row r="275" spans="1:35" ht="27" customHeight="1" x14ac:dyDescent="0.25">
      <c r="A275" s="166"/>
      <c r="B275" s="193"/>
      <c r="C275" s="75"/>
      <c r="D275" s="75"/>
      <c r="E275" s="67"/>
      <c r="F275" s="16" t="s">
        <v>91</v>
      </c>
      <c r="G275" s="75"/>
      <c r="H275" s="75"/>
      <c r="I275" s="75"/>
      <c r="J275" s="75"/>
      <c r="K275" s="75"/>
      <c r="L275" s="75"/>
      <c r="M275" s="75"/>
      <c r="N275" s="75">
        <f t="shared" si="152"/>
        <v>0</v>
      </c>
      <c r="O275" s="75">
        <v>0</v>
      </c>
      <c r="P275" s="75">
        <v>0</v>
      </c>
      <c r="Q275" s="75">
        <v>0</v>
      </c>
      <c r="R275" s="75">
        <v>0</v>
      </c>
      <c r="S275" s="75">
        <v>0</v>
      </c>
      <c r="T275" s="75">
        <v>0</v>
      </c>
      <c r="U275" s="75">
        <v>0</v>
      </c>
      <c r="V275" s="75">
        <v>0</v>
      </c>
      <c r="W275" s="75">
        <v>0</v>
      </c>
      <c r="X275" s="75">
        <v>0</v>
      </c>
      <c r="Y275" s="75">
        <v>0</v>
      </c>
      <c r="Z275" s="130">
        <v>0</v>
      </c>
    </row>
    <row r="276" spans="1:35" ht="17.25" customHeight="1" x14ac:dyDescent="0.25">
      <c r="A276" s="161" t="s">
        <v>167</v>
      </c>
      <c r="B276" s="212" t="s">
        <v>170</v>
      </c>
      <c r="C276" s="78"/>
      <c r="D276" s="78"/>
      <c r="E276" s="79" t="s">
        <v>11</v>
      </c>
      <c r="F276" s="21" t="s">
        <v>1</v>
      </c>
      <c r="G276" s="75"/>
      <c r="H276" s="18"/>
      <c r="I276" s="18"/>
      <c r="J276" s="12"/>
      <c r="K276" s="75"/>
      <c r="L276" s="75"/>
      <c r="M276" s="75"/>
      <c r="N276" s="23">
        <f t="shared" ref="N276" si="171">SUM(N277:N279)</f>
        <v>20210961.759999998</v>
      </c>
      <c r="O276" s="23">
        <f t="shared" si="155"/>
        <v>300000</v>
      </c>
      <c r="P276" s="75">
        <v>0</v>
      </c>
      <c r="Q276" s="75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5">
        <v>0</v>
      </c>
      <c r="X276" s="75">
        <v>0</v>
      </c>
      <c r="Y276" s="75">
        <v>0</v>
      </c>
      <c r="Z276" s="130">
        <v>0</v>
      </c>
    </row>
    <row r="277" spans="1:35" ht="18" customHeight="1" x14ac:dyDescent="0.25">
      <c r="A277" s="162"/>
      <c r="B277" s="213"/>
      <c r="C277" s="69"/>
      <c r="D277" s="69"/>
      <c r="E277" s="80"/>
      <c r="F277" s="17" t="s">
        <v>29</v>
      </c>
      <c r="G277" s="75">
        <v>1</v>
      </c>
      <c r="H277" s="18" t="e">
        <f t="shared" ref="H277:H279" si="172">SUM(I277:O277)</f>
        <v>#REF!</v>
      </c>
      <c r="I277" s="18">
        <v>0</v>
      </c>
      <c r="J277" s="12" t="e">
        <f>#REF!+K277+L277+#REF!+#REF!+#REF!</f>
        <v>#REF!</v>
      </c>
      <c r="K277" s="75">
        <v>0</v>
      </c>
      <c r="L277" s="75">
        <v>0</v>
      </c>
      <c r="M277" s="75">
        <v>0</v>
      </c>
      <c r="N277" s="75">
        <f>SUM(O265:Z265)</f>
        <v>0</v>
      </c>
      <c r="O277" s="75">
        <v>0</v>
      </c>
      <c r="P277" s="75">
        <v>0</v>
      </c>
      <c r="Q277" s="75">
        <v>0</v>
      </c>
      <c r="R277" s="39">
        <v>0</v>
      </c>
      <c r="S277" s="75">
        <v>0</v>
      </c>
      <c r="T277" s="75">
        <v>0</v>
      </c>
      <c r="U277" s="75">
        <v>0</v>
      </c>
      <c r="V277" s="75">
        <v>0</v>
      </c>
      <c r="W277" s="75">
        <v>0</v>
      </c>
      <c r="X277" s="75">
        <v>0</v>
      </c>
      <c r="Y277" s="75">
        <v>0</v>
      </c>
      <c r="Z277" s="130">
        <v>0</v>
      </c>
      <c r="AD277" s="3"/>
    </row>
    <row r="278" spans="1:35" ht="18" customHeight="1" x14ac:dyDescent="0.25">
      <c r="A278" s="162"/>
      <c r="B278" s="213"/>
      <c r="C278" s="69"/>
      <c r="D278" s="69"/>
      <c r="E278" s="80"/>
      <c r="F278" s="16" t="s">
        <v>30</v>
      </c>
      <c r="G278" s="75"/>
      <c r="H278" s="18" t="e">
        <f t="shared" si="172"/>
        <v>#REF!</v>
      </c>
      <c r="I278" s="18">
        <v>0</v>
      </c>
      <c r="J278" s="12" t="e">
        <f>#REF!+K278+L278+#REF!+#REF!+#REF!</f>
        <v>#REF!</v>
      </c>
      <c r="K278" s="75">
        <v>0</v>
      </c>
      <c r="L278" s="75">
        <v>0</v>
      </c>
      <c r="M278" s="75">
        <v>0</v>
      </c>
      <c r="N278" s="75">
        <f>SUM(O266:Z266)</f>
        <v>20210961.759999998</v>
      </c>
      <c r="O278" s="75">
        <v>300000</v>
      </c>
      <c r="P278" s="75">
        <v>0</v>
      </c>
      <c r="Q278" s="75">
        <v>0</v>
      </c>
      <c r="R278" s="75">
        <v>0</v>
      </c>
      <c r="S278" s="75">
        <v>0</v>
      </c>
      <c r="T278" s="75">
        <v>0</v>
      </c>
      <c r="U278" s="75">
        <v>0</v>
      </c>
      <c r="V278" s="75">
        <v>0</v>
      </c>
      <c r="W278" s="75">
        <v>0</v>
      </c>
      <c r="X278" s="75">
        <v>0</v>
      </c>
      <c r="Y278" s="75">
        <v>0</v>
      </c>
      <c r="Z278" s="130">
        <v>0</v>
      </c>
      <c r="AB278" s="31"/>
      <c r="AF278" s="3"/>
      <c r="AH278" s="3"/>
      <c r="AI278" s="3"/>
    </row>
    <row r="279" spans="1:35" ht="25.5" x14ac:dyDescent="0.25">
      <c r="A279" s="163"/>
      <c r="B279" s="214"/>
      <c r="C279" s="69"/>
      <c r="D279" s="69"/>
      <c r="E279" s="81"/>
      <c r="F279" s="13" t="s">
        <v>91</v>
      </c>
      <c r="G279" s="75"/>
      <c r="H279" s="18" t="e">
        <f t="shared" si="172"/>
        <v>#REF!</v>
      </c>
      <c r="I279" s="18">
        <v>0</v>
      </c>
      <c r="J279" s="12" t="e">
        <f>#REF!+K279+L279+#REF!+#REF!+#REF!</f>
        <v>#REF!</v>
      </c>
      <c r="K279" s="75">
        <v>0</v>
      </c>
      <c r="L279" s="75">
        <v>150000</v>
      </c>
      <c r="M279" s="75">
        <v>20000</v>
      </c>
      <c r="N279" s="75">
        <v>0</v>
      </c>
      <c r="O279" s="75">
        <v>0</v>
      </c>
      <c r="P279" s="75">
        <v>0</v>
      </c>
      <c r="Q279" s="75">
        <v>0</v>
      </c>
      <c r="R279" s="75">
        <v>0</v>
      </c>
      <c r="S279" s="75">
        <v>0</v>
      </c>
      <c r="T279" s="75">
        <v>0</v>
      </c>
      <c r="U279" s="75">
        <v>0</v>
      </c>
      <c r="V279" s="75">
        <v>0</v>
      </c>
      <c r="W279" s="75">
        <v>0</v>
      </c>
      <c r="X279" s="75">
        <v>0</v>
      </c>
      <c r="Y279" s="75">
        <v>0</v>
      </c>
      <c r="Z279" s="130">
        <v>0</v>
      </c>
      <c r="AC279" s="31"/>
      <c r="AE279" s="3"/>
      <c r="AF279" s="3"/>
    </row>
    <row r="280" spans="1:35" ht="15" customHeight="1" x14ac:dyDescent="0.25">
      <c r="A280" s="161" t="s">
        <v>182</v>
      </c>
      <c r="B280" s="191" t="s">
        <v>183</v>
      </c>
      <c r="C280" s="69"/>
      <c r="D280" s="69"/>
      <c r="E280" s="79" t="s">
        <v>11</v>
      </c>
      <c r="F280" s="21" t="s">
        <v>1</v>
      </c>
      <c r="G280" s="75"/>
      <c r="H280" s="18"/>
      <c r="I280" s="18"/>
      <c r="J280" s="12"/>
      <c r="K280" s="75"/>
      <c r="L280" s="75"/>
      <c r="M280" s="75"/>
      <c r="N280" s="75">
        <f>O280+P280+Q280+R280+S280+T280+U280+W280+X280+Y280+Z280</f>
        <v>400000</v>
      </c>
      <c r="O280" s="75">
        <v>0</v>
      </c>
      <c r="P280" s="75">
        <v>0</v>
      </c>
      <c r="Q280" s="75">
        <f>Q281+Q282+Q283</f>
        <v>400000</v>
      </c>
      <c r="R280" s="75">
        <v>0</v>
      </c>
      <c r="S280" s="75">
        <v>0</v>
      </c>
      <c r="T280" s="75">
        <v>0</v>
      </c>
      <c r="U280" s="75">
        <v>0</v>
      </c>
      <c r="V280" s="75">
        <v>0</v>
      </c>
      <c r="W280" s="75">
        <v>0</v>
      </c>
      <c r="X280" s="75">
        <v>0</v>
      </c>
      <c r="Y280" s="75">
        <v>0</v>
      </c>
      <c r="Z280" s="130">
        <v>0</v>
      </c>
      <c r="AC280" s="31"/>
      <c r="AE280" s="3"/>
      <c r="AF280" s="3"/>
    </row>
    <row r="281" spans="1:35" x14ac:dyDescent="0.25">
      <c r="A281" s="162"/>
      <c r="B281" s="192"/>
      <c r="C281" s="69"/>
      <c r="D281" s="69"/>
      <c r="E281" s="80"/>
      <c r="F281" s="17" t="s">
        <v>29</v>
      </c>
      <c r="G281" s="75"/>
      <c r="H281" s="18"/>
      <c r="I281" s="18"/>
      <c r="J281" s="12"/>
      <c r="K281" s="75"/>
      <c r="L281" s="75"/>
      <c r="M281" s="75"/>
      <c r="N281" s="75">
        <f t="shared" ref="N281:N283" si="173">O281+P281+Q281+R281+S281+T281+U281+W281+X281+Y281+Z281</f>
        <v>0</v>
      </c>
      <c r="O281" s="75">
        <v>0</v>
      </c>
      <c r="P281" s="75">
        <v>0</v>
      </c>
      <c r="Q281" s="75">
        <v>0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5">
        <v>0</v>
      </c>
      <c r="X281" s="75">
        <v>0</v>
      </c>
      <c r="Y281" s="75">
        <v>0</v>
      </c>
      <c r="Z281" s="130">
        <v>0</v>
      </c>
      <c r="AC281" s="31"/>
      <c r="AE281" s="3"/>
      <c r="AF281" s="3"/>
    </row>
    <row r="282" spans="1:35" x14ac:dyDescent="0.25">
      <c r="A282" s="162"/>
      <c r="B282" s="192"/>
      <c r="C282" s="69"/>
      <c r="D282" s="69"/>
      <c r="E282" s="80"/>
      <c r="F282" s="16" t="s">
        <v>30</v>
      </c>
      <c r="G282" s="75"/>
      <c r="H282" s="18"/>
      <c r="I282" s="18"/>
      <c r="J282" s="12"/>
      <c r="K282" s="75"/>
      <c r="L282" s="75"/>
      <c r="M282" s="75"/>
      <c r="N282" s="75">
        <f t="shared" si="173"/>
        <v>400000</v>
      </c>
      <c r="O282" s="75">
        <v>0</v>
      </c>
      <c r="P282" s="75">
        <v>0</v>
      </c>
      <c r="Q282" s="75">
        <v>400000</v>
      </c>
      <c r="R282" s="75">
        <v>0</v>
      </c>
      <c r="S282" s="75">
        <v>0</v>
      </c>
      <c r="T282" s="75">
        <v>0</v>
      </c>
      <c r="U282" s="75">
        <v>0</v>
      </c>
      <c r="V282" s="75">
        <v>0</v>
      </c>
      <c r="W282" s="75">
        <v>0</v>
      </c>
      <c r="X282" s="75">
        <v>0</v>
      </c>
      <c r="Y282" s="75">
        <v>0</v>
      </c>
      <c r="Z282" s="130">
        <v>0</v>
      </c>
      <c r="AA282" s="31"/>
      <c r="AC282" s="31"/>
      <c r="AE282" s="3"/>
      <c r="AF282" s="3"/>
    </row>
    <row r="283" spans="1:35" ht="25.5" x14ac:dyDescent="0.25">
      <c r="A283" s="163"/>
      <c r="B283" s="193"/>
      <c r="C283" s="69"/>
      <c r="D283" s="69"/>
      <c r="E283" s="81"/>
      <c r="F283" s="13" t="s">
        <v>91</v>
      </c>
      <c r="G283" s="75"/>
      <c r="H283" s="18"/>
      <c r="I283" s="18"/>
      <c r="J283" s="12"/>
      <c r="K283" s="75"/>
      <c r="L283" s="75"/>
      <c r="M283" s="75"/>
      <c r="N283" s="75">
        <f t="shared" si="173"/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0</v>
      </c>
      <c r="X283" s="75">
        <v>0</v>
      </c>
      <c r="Y283" s="75">
        <v>0</v>
      </c>
      <c r="Z283" s="130">
        <v>0</v>
      </c>
      <c r="AC283" s="31"/>
      <c r="AE283" s="3"/>
      <c r="AF283" s="3"/>
    </row>
    <row r="284" spans="1:35" ht="20.25" customHeight="1" x14ac:dyDescent="0.25">
      <c r="A284" s="155"/>
      <c r="B284" s="206" t="s">
        <v>129</v>
      </c>
      <c r="C284" s="75"/>
      <c r="D284" s="75"/>
      <c r="E284" s="65"/>
      <c r="F284" s="38" t="s">
        <v>1</v>
      </c>
      <c r="G284" s="75"/>
      <c r="H284" s="75"/>
      <c r="I284" s="75"/>
      <c r="J284" s="75"/>
      <c r="K284" s="75"/>
      <c r="L284" s="75"/>
      <c r="M284" s="75"/>
      <c r="N284" s="39">
        <f t="shared" ref="N284" si="174">SUM(N285:N287)</f>
        <v>89419696.070000008</v>
      </c>
      <c r="O284" s="39">
        <f>SUM(O285:O287)</f>
        <v>32304152.160000004</v>
      </c>
      <c r="P284" s="39">
        <f t="shared" ref="P284:S284" si="175">SUM(P285:P287)</f>
        <v>12777785.890000001</v>
      </c>
      <c r="Q284" s="39">
        <f t="shared" si="175"/>
        <v>15260636.280000003</v>
      </c>
      <c r="R284" s="39">
        <f t="shared" si="175"/>
        <v>14538510.870000001</v>
      </c>
      <c r="S284" s="39">
        <f t="shared" si="175"/>
        <v>14538610.870000001</v>
      </c>
      <c r="T284" s="75">
        <f t="shared" ref="T284:Y284" si="176">T271+T231+T169+T155+T117</f>
        <v>0</v>
      </c>
      <c r="U284" s="75">
        <f t="shared" si="176"/>
        <v>0</v>
      </c>
      <c r="V284" s="75">
        <f t="shared" si="176"/>
        <v>0</v>
      </c>
      <c r="W284" s="75">
        <f t="shared" si="176"/>
        <v>0</v>
      </c>
      <c r="X284" s="75">
        <f t="shared" si="176"/>
        <v>0</v>
      </c>
      <c r="Y284" s="75">
        <f t="shared" si="176"/>
        <v>0</v>
      </c>
      <c r="Z284" s="130">
        <f>Z271+Z231+Z169+Z155</f>
        <v>0</v>
      </c>
      <c r="AC284" s="31"/>
      <c r="AD284" s="4"/>
      <c r="AE284" s="4"/>
      <c r="AF284" s="3"/>
      <c r="AI284" s="3"/>
    </row>
    <row r="285" spans="1:35" ht="19.5" customHeight="1" x14ac:dyDescent="0.25">
      <c r="A285" s="156"/>
      <c r="B285" s="207"/>
      <c r="C285" s="78"/>
      <c r="D285" s="78"/>
      <c r="E285" s="66"/>
      <c r="F285" s="17" t="s">
        <v>29</v>
      </c>
      <c r="G285" s="75" t="e">
        <f>G221+#REF!+G253</f>
        <v>#REF!</v>
      </c>
      <c r="H285" s="75" t="e">
        <f t="shared" ref="H285:H287" si="177">SUM(I285:O285)</f>
        <v>#REF!</v>
      </c>
      <c r="I285" s="75" t="e">
        <f>I221+#REF!+I253</f>
        <v>#REF!</v>
      </c>
      <c r="J285" s="92" t="e">
        <f>#REF!+K285+L285+#REF!+#REF!+#REF!</f>
        <v>#REF!</v>
      </c>
      <c r="K285" s="75">
        <f t="shared" ref="K285:M286" si="178">K239+K243+K247+K250+K253</f>
        <v>0</v>
      </c>
      <c r="L285" s="75">
        <f t="shared" si="178"/>
        <v>0</v>
      </c>
      <c r="M285" s="75">
        <f t="shared" si="178"/>
        <v>0</v>
      </c>
      <c r="N285" s="75">
        <f>O285+P285+Q285+R285+S285+T285+U285+V285+W285+X285+Y285+Z285</f>
        <v>2746500</v>
      </c>
      <c r="O285" s="75">
        <f>O239+O243+O247+O257+O261+O265+O269+O273+O277</f>
        <v>773100</v>
      </c>
      <c r="P285" s="75">
        <f>P239+P243+P247+P257+P261+P265+P269+P273+P277</f>
        <v>498700</v>
      </c>
      <c r="Q285" s="75">
        <f>Q239+Q243+Q247+Q257+Q261+Q265+Q269+Q273+Q277+Q281</f>
        <v>491400</v>
      </c>
      <c r="R285" s="75">
        <f>R239+R243+R247+R257+R261+R265+R269+R273+R277+R281</f>
        <v>491600</v>
      </c>
      <c r="S285" s="75">
        <f>S239+S243+S247+S257+S261+S265+S269+S273+S277+S281</f>
        <v>491700</v>
      </c>
      <c r="T285" s="75">
        <f>T239+T243+T247+T257+T261+T265+T269+T273+T277</f>
        <v>0</v>
      </c>
      <c r="U285" s="75">
        <v>0</v>
      </c>
      <c r="V285" s="75">
        <v>0</v>
      </c>
      <c r="W285" s="75">
        <v>0</v>
      </c>
      <c r="X285" s="75">
        <v>0</v>
      </c>
      <c r="Y285" s="75">
        <v>0</v>
      </c>
      <c r="Z285" s="130">
        <v>0</v>
      </c>
      <c r="AD285" s="48"/>
      <c r="AE285" s="48"/>
    </row>
    <row r="286" spans="1:35" x14ac:dyDescent="0.25">
      <c r="A286" s="156"/>
      <c r="B286" s="207"/>
      <c r="C286" s="78"/>
      <c r="D286" s="78"/>
      <c r="E286" s="66"/>
      <c r="F286" s="13" t="s">
        <v>30</v>
      </c>
      <c r="G286" s="99"/>
      <c r="H286" s="75" t="e">
        <f t="shared" si="177"/>
        <v>#REF!</v>
      </c>
      <c r="I286" s="75">
        <f>I222+I249+I254</f>
        <v>10500</v>
      </c>
      <c r="J286" s="92" t="e">
        <f>#REF!+K286+L286+#REF!+#REF!+#REF!</f>
        <v>#REF!</v>
      </c>
      <c r="K286" s="75">
        <f t="shared" si="178"/>
        <v>9161068.2300000004</v>
      </c>
      <c r="L286" s="75">
        <f t="shared" si="178"/>
        <v>59481227.359999999</v>
      </c>
      <c r="M286" s="75">
        <f t="shared" si="178"/>
        <v>9529352.9799999986</v>
      </c>
      <c r="N286" s="75">
        <f>O286+P286+Q286+R286+S286+T286+U286+V286+W286+X286+Y286+Z286</f>
        <v>86673196.070000008</v>
      </c>
      <c r="O286" s="75">
        <f>O240+O244+O248+O258+O262+O266+O270+O274+O278</f>
        <v>31531052.160000004</v>
      </c>
      <c r="P286" s="75">
        <f>P240+P244+P248+P258+P262+P266+P270+P274+P278</f>
        <v>12279085.890000001</v>
      </c>
      <c r="Q286" s="75">
        <f>Q240+Q244+Q248+Q258+Q262+Q266+Q270+Q274+Q278+Q282</f>
        <v>14769236.280000003</v>
      </c>
      <c r="R286" s="75">
        <f t="shared" ref="R286:S286" si="179">R240+R244+R248+R258+R262+R266+R270+R274+R278+R282</f>
        <v>14046910.870000001</v>
      </c>
      <c r="S286" s="75">
        <f t="shared" si="179"/>
        <v>14046910.870000001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130">
        <v>0</v>
      </c>
      <c r="AD286" s="49"/>
      <c r="AE286" s="49"/>
    </row>
    <row r="287" spans="1:35" ht="25.5" x14ac:dyDescent="0.25">
      <c r="A287" s="157"/>
      <c r="B287" s="208"/>
      <c r="C287" s="78"/>
      <c r="D287" s="78"/>
      <c r="E287" s="67"/>
      <c r="F287" s="13" t="s">
        <v>91</v>
      </c>
      <c r="G287" s="99"/>
      <c r="H287" s="75" t="e">
        <f t="shared" si="177"/>
        <v>#REF!</v>
      </c>
      <c r="I287" s="75" t="e">
        <f>I223+#REF!+I255</f>
        <v>#REF!</v>
      </c>
      <c r="J287" s="92" t="e">
        <f>#REF!+K287+L287+#REF!+#REF!+#REF!</f>
        <v>#REF!</v>
      </c>
      <c r="K287" s="75">
        <f>K241+K245+K249+K252+K255</f>
        <v>0</v>
      </c>
      <c r="L287" s="75">
        <f>L255</f>
        <v>0</v>
      </c>
      <c r="M287" s="75">
        <f>M255</f>
        <v>0</v>
      </c>
      <c r="N287" s="75">
        <f>SUM(O271:Z271)</f>
        <v>0</v>
      </c>
      <c r="O287" s="75">
        <f>O279</f>
        <v>0</v>
      </c>
      <c r="P287" s="75">
        <v>0</v>
      </c>
      <c r="Q287" s="75">
        <v>0</v>
      </c>
      <c r="R287" s="75">
        <v>0</v>
      </c>
      <c r="S287" s="75">
        <f>S120+S158+S172+S234+S274</f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130">
        <v>0</v>
      </c>
      <c r="AC287" s="31"/>
      <c r="AD287" s="49"/>
      <c r="AE287" s="49"/>
    </row>
    <row r="288" spans="1:35" ht="15" customHeight="1" x14ac:dyDescent="0.25">
      <c r="A288" s="155"/>
      <c r="B288" s="197" t="s">
        <v>141</v>
      </c>
      <c r="C288" s="78"/>
      <c r="D288" s="78"/>
      <c r="E288" s="65"/>
      <c r="F288" s="19" t="s">
        <v>1</v>
      </c>
      <c r="G288" s="99"/>
      <c r="H288" s="75"/>
      <c r="I288" s="75"/>
      <c r="J288" s="92"/>
      <c r="K288" s="75"/>
      <c r="L288" s="75"/>
      <c r="M288" s="75"/>
      <c r="N288" s="75">
        <v>0</v>
      </c>
      <c r="O288" s="75">
        <v>0</v>
      </c>
      <c r="P288" s="75">
        <v>0</v>
      </c>
      <c r="Q288" s="75">
        <v>0</v>
      </c>
      <c r="R288" s="39">
        <v>0</v>
      </c>
      <c r="S288" s="75">
        <f>S271+S231+S169+S155+S117</f>
        <v>0</v>
      </c>
      <c r="T288" s="75">
        <v>0</v>
      </c>
      <c r="U288" s="75">
        <v>0</v>
      </c>
      <c r="V288" s="75">
        <v>0</v>
      </c>
      <c r="W288" s="75">
        <v>0</v>
      </c>
      <c r="X288" s="75">
        <v>0</v>
      </c>
      <c r="Y288" s="75">
        <v>0</v>
      </c>
      <c r="Z288" s="130">
        <v>0</v>
      </c>
      <c r="AD288" s="4"/>
      <c r="AE288" s="4"/>
    </row>
    <row r="289" spans="1:31" ht="25.5" x14ac:dyDescent="0.25">
      <c r="A289" s="156"/>
      <c r="B289" s="198"/>
      <c r="C289" s="78"/>
      <c r="D289" s="78"/>
      <c r="E289" s="66"/>
      <c r="F289" s="19" t="s">
        <v>2</v>
      </c>
      <c r="G289" s="99"/>
      <c r="H289" s="75"/>
      <c r="I289" s="75"/>
      <c r="J289" s="92"/>
      <c r="K289" s="75"/>
      <c r="L289" s="75"/>
      <c r="M289" s="75"/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0</v>
      </c>
      <c r="W289" s="75">
        <v>0</v>
      </c>
      <c r="X289" s="75">
        <v>0</v>
      </c>
      <c r="Y289" s="75">
        <v>0</v>
      </c>
      <c r="Z289" s="130">
        <v>0</v>
      </c>
      <c r="AD289" s="4"/>
      <c r="AE289" s="4"/>
    </row>
    <row r="290" spans="1:31" ht="25.5" x14ac:dyDescent="0.25">
      <c r="A290" s="156"/>
      <c r="B290" s="198"/>
      <c r="C290" s="78"/>
      <c r="D290" s="78"/>
      <c r="E290" s="66"/>
      <c r="F290" s="19" t="s">
        <v>142</v>
      </c>
      <c r="G290" s="99"/>
      <c r="H290" s="75"/>
      <c r="I290" s="75"/>
      <c r="J290" s="92"/>
      <c r="K290" s="75"/>
      <c r="L290" s="75"/>
      <c r="M290" s="75"/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8"/>
      <c r="U290" s="8"/>
      <c r="V290" s="8"/>
      <c r="W290" s="8"/>
      <c r="X290" s="8"/>
      <c r="Y290" s="8"/>
      <c r="Z290" s="126"/>
    </row>
    <row r="291" spans="1:31" ht="15.75" customHeight="1" x14ac:dyDescent="0.25">
      <c r="A291" s="156"/>
      <c r="B291" s="198"/>
      <c r="C291" s="78"/>
      <c r="D291" s="78"/>
      <c r="E291" s="66"/>
      <c r="F291" s="19" t="s">
        <v>3</v>
      </c>
      <c r="G291" s="99"/>
      <c r="H291" s="75"/>
      <c r="I291" s="75"/>
      <c r="J291" s="92"/>
      <c r="K291" s="75"/>
      <c r="L291" s="75"/>
      <c r="M291" s="75"/>
      <c r="N291" s="75">
        <v>0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0</v>
      </c>
      <c r="W291" s="75">
        <v>0</v>
      </c>
      <c r="X291" s="75">
        <v>0</v>
      </c>
      <c r="Y291" s="75">
        <v>0</v>
      </c>
      <c r="Z291" s="130">
        <v>0</v>
      </c>
    </row>
    <row r="292" spans="1:31" ht="25.5" x14ac:dyDescent="0.25">
      <c r="A292" s="157"/>
      <c r="B292" s="199"/>
      <c r="C292" s="78"/>
      <c r="D292" s="78"/>
      <c r="E292" s="67"/>
      <c r="F292" s="19" t="s">
        <v>143</v>
      </c>
      <c r="G292" s="99"/>
      <c r="H292" s="75"/>
      <c r="I292" s="75"/>
      <c r="J292" s="92"/>
      <c r="K292" s="75"/>
      <c r="L292" s="75"/>
      <c r="M292" s="75"/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130">
        <v>0</v>
      </c>
      <c r="AD292" s="3"/>
    </row>
    <row r="293" spans="1:31" ht="15" customHeight="1" x14ac:dyDescent="0.25">
      <c r="A293" s="215" t="s">
        <v>144</v>
      </c>
      <c r="B293" s="216"/>
      <c r="C293" s="41"/>
      <c r="D293" s="41"/>
      <c r="E293" s="65"/>
      <c r="F293" s="38" t="s">
        <v>1</v>
      </c>
      <c r="G293" s="99"/>
      <c r="H293" s="75"/>
      <c r="I293" s="75"/>
      <c r="J293" s="92"/>
      <c r="K293" s="75"/>
      <c r="L293" s="75"/>
      <c r="M293" s="75"/>
      <c r="N293" s="39">
        <f>SUM(N294:N296)</f>
        <v>258161806.92000002</v>
      </c>
      <c r="O293" s="39">
        <f t="shared" ref="O293:S293" si="180">SUM(O294:O296)</f>
        <v>73867521.670000002</v>
      </c>
      <c r="P293" s="39">
        <f t="shared" si="180"/>
        <v>53385639.549999997</v>
      </c>
      <c r="Q293" s="39">
        <f t="shared" si="180"/>
        <v>48517390.400000006</v>
      </c>
      <c r="R293" s="39">
        <f t="shared" si="180"/>
        <v>34315500</v>
      </c>
      <c r="S293" s="39">
        <f t="shared" si="180"/>
        <v>48075755.299999997</v>
      </c>
      <c r="T293" s="75">
        <v>0</v>
      </c>
      <c r="U293" s="75">
        <v>0</v>
      </c>
      <c r="V293" s="75">
        <v>0</v>
      </c>
      <c r="W293" s="75">
        <v>0</v>
      </c>
      <c r="X293" s="75">
        <v>0</v>
      </c>
      <c r="Y293" s="75">
        <v>0</v>
      </c>
      <c r="Z293" s="130">
        <v>0</v>
      </c>
      <c r="AA293" s="139"/>
      <c r="AB293" s="31"/>
    </row>
    <row r="294" spans="1:31" x14ac:dyDescent="0.25">
      <c r="A294" s="217"/>
      <c r="B294" s="218"/>
      <c r="C294" s="42"/>
      <c r="D294" s="42"/>
      <c r="E294" s="66"/>
      <c r="F294" s="17" t="s">
        <v>29</v>
      </c>
      <c r="G294" s="68" t="e">
        <f>#REF!</f>
        <v>#REF!</v>
      </c>
      <c r="H294" s="75" t="e">
        <f>SUM(I294:O294)</f>
        <v>#REF!</v>
      </c>
      <c r="I294" s="75" t="e">
        <f>#REF!+#REF!+I229+#REF!</f>
        <v>#REF!</v>
      </c>
      <c r="J294" s="52" t="e">
        <f>#REF!+K294+L294+#REF!+#REF!+#REF!</f>
        <v>#REF!</v>
      </c>
      <c r="K294" s="75" t="e">
        <f>#REF!+K150+K229+K285+#REF!+#REF!</f>
        <v>#REF!</v>
      </c>
      <c r="L294" s="75" t="e">
        <f>#REF!+L150+L229+L285+#REF!+#REF!</f>
        <v>#REF!</v>
      </c>
      <c r="M294" s="75" t="e">
        <f>#REF!+M150+M229+M285+#REF!+#REF!</f>
        <v>#REF!</v>
      </c>
      <c r="N294" s="75">
        <f>O294+P294+Q294+R294+S294+T294+U294+V294+W294+X294+Y294+Z294</f>
        <v>57012300</v>
      </c>
      <c r="O294" s="75">
        <f>O153+O167+O225+O285</f>
        <v>18953900</v>
      </c>
      <c r="P294" s="75">
        <f>P153+P167+P225+P285</f>
        <v>17133000</v>
      </c>
      <c r="Q294" s="75">
        <f>Q153+Q167+Q225+Q285</f>
        <v>15780500</v>
      </c>
      <c r="R294" s="75">
        <f>R153+R167+R225+R285</f>
        <v>3032600</v>
      </c>
      <c r="S294" s="75">
        <f>S153+S167+S225+S285</f>
        <v>2112300</v>
      </c>
      <c r="T294" s="75">
        <v>0</v>
      </c>
      <c r="U294" s="75">
        <v>0</v>
      </c>
      <c r="V294" s="75">
        <v>0</v>
      </c>
      <c r="W294" s="75">
        <v>0</v>
      </c>
      <c r="X294" s="75">
        <v>0</v>
      </c>
      <c r="Y294" s="75">
        <v>0</v>
      </c>
      <c r="Z294" s="130">
        <v>0</v>
      </c>
      <c r="AA294" s="31"/>
    </row>
    <row r="295" spans="1:31" ht="19.5" customHeight="1" x14ac:dyDescent="0.25">
      <c r="A295" s="217"/>
      <c r="B295" s="218"/>
      <c r="C295" s="43"/>
      <c r="D295" s="43"/>
      <c r="E295" s="66"/>
      <c r="F295" s="13" t="s">
        <v>30</v>
      </c>
      <c r="G295" s="69"/>
      <c r="H295" s="75" t="e">
        <f>SUM(I295:O295)</f>
        <v>#REF!</v>
      </c>
      <c r="I295" s="75" t="e">
        <f>I116+#REF!+I230+#REF!</f>
        <v>#REF!</v>
      </c>
      <c r="J295" s="52" t="e">
        <f>#REF!+K295+L295+#REF!+#REF!+#REF!</f>
        <v>#REF!</v>
      </c>
      <c r="K295" s="75" t="e">
        <f>K116+#REF!+K230+K286+#REF!+#REF!</f>
        <v>#REF!</v>
      </c>
      <c r="L295" s="75" t="e">
        <f>L116+#REF!+L230+L286+#REF!+#REF!</f>
        <v>#REF!</v>
      </c>
      <c r="M295" s="75" t="e">
        <f>M116+#REF!+M230+M286+#REF!+#REF!</f>
        <v>#REF!</v>
      </c>
      <c r="N295" s="75">
        <f>O295+P295+Q295+R295+S295+T295+U295+V295+W295+X295+Y295+Z295</f>
        <v>199909506.92000002</v>
      </c>
      <c r="O295" s="75">
        <f>O116+O154+O168+O230+O286</f>
        <v>53693621.670000002</v>
      </c>
      <c r="P295" s="75">
        <f>P116+P154+P168+P230+P286</f>
        <v>36232639.549999997</v>
      </c>
      <c r="Q295" s="75">
        <f>Q116+Q154+Q168+Q230+Q286</f>
        <v>32736890.400000006</v>
      </c>
      <c r="R295" s="75">
        <f>R116+R154+R168+R230+R286</f>
        <v>31282900</v>
      </c>
      <c r="S295" s="75">
        <f>S116+S154+S168+S230+S286</f>
        <v>45963455.299999997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130">
        <v>0</v>
      </c>
      <c r="AC295" s="31"/>
    </row>
    <row r="296" spans="1:31" ht="24.75" customHeight="1" x14ac:dyDescent="0.25">
      <c r="A296" s="110"/>
      <c r="B296" s="111"/>
      <c r="C296" s="44"/>
      <c r="D296" s="44"/>
      <c r="E296" s="67"/>
      <c r="F296" s="13" t="s">
        <v>91</v>
      </c>
      <c r="G296" s="69"/>
      <c r="H296" s="75" t="e">
        <f>SUM(I296:O296)</f>
        <v>#REF!</v>
      </c>
      <c r="I296" s="75" t="e">
        <f>I117+#REF!+I231+#REF!</f>
        <v>#REF!</v>
      </c>
      <c r="J296" s="52" t="e">
        <f>#REF!+K296+L296+#REF!+#REF!+#REF!</f>
        <v>#REF!</v>
      </c>
      <c r="K296" s="75" t="e">
        <f>K117+K151+K231+K287+#REF!+#REF!</f>
        <v>#REF!</v>
      </c>
      <c r="L296" s="75" t="e">
        <f>L117+L151+L231+L287+#REF!+#REF!</f>
        <v>#REF!</v>
      </c>
      <c r="M296" s="75" t="e">
        <f>M117+M151+M231+M287+#REF!+#REF!</f>
        <v>#REF!</v>
      </c>
      <c r="N296" s="75">
        <f>O296+P296+Q296+R300+S300+T296+U296+Z296</f>
        <v>1240000</v>
      </c>
      <c r="O296" s="75">
        <f>O117+O155+O169+O231+O287</f>
        <v>1220000</v>
      </c>
      <c r="P296" s="75">
        <f>P117+P155+P169+P231+P287</f>
        <v>20000</v>
      </c>
      <c r="Q296" s="75">
        <f>Q117+Q155+Q169+Q231+Q287</f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130">
        <v>0</v>
      </c>
      <c r="AA296" s="31"/>
      <c r="AC296" s="31"/>
    </row>
    <row r="297" spans="1:31" ht="12.75" customHeight="1" x14ac:dyDescent="0.25">
      <c r="A297" s="146"/>
      <c r="B297" s="203" t="s">
        <v>145</v>
      </c>
      <c r="C297" s="6"/>
      <c r="D297" s="6"/>
      <c r="E297" s="113"/>
      <c r="F297" s="19" t="s">
        <v>1</v>
      </c>
      <c r="G297" s="8"/>
      <c r="H297" s="8"/>
      <c r="I297" s="8"/>
      <c r="J297" s="8"/>
      <c r="K297" s="8"/>
      <c r="L297" s="8"/>
      <c r="M297" s="45"/>
      <c r="N297" s="75">
        <v>0</v>
      </c>
      <c r="O297" s="75">
        <v>0</v>
      </c>
      <c r="P297" s="75">
        <v>0</v>
      </c>
      <c r="Q297" s="75">
        <v>0</v>
      </c>
      <c r="R297" s="39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130">
        <v>0</v>
      </c>
      <c r="AA297" s="141"/>
    </row>
    <row r="298" spans="1:31" ht="25.5" x14ac:dyDescent="0.25">
      <c r="A298" s="147"/>
      <c r="B298" s="204"/>
      <c r="C298" s="6"/>
      <c r="D298" s="6"/>
      <c r="E298" s="114"/>
      <c r="F298" s="19" t="s">
        <v>2</v>
      </c>
      <c r="G298" s="8"/>
      <c r="H298" s="8"/>
      <c r="I298" s="8"/>
      <c r="J298" s="8"/>
      <c r="K298" s="8"/>
      <c r="L298" s="8"/>
      <c r="M298" s="46" t="e">
        <f>#REF!-M302</f>
        <v>#REF!</v>
      </c>
      <c r="N298" s="75">
        <v>0</v>
      </c>
      <c r="O298" s="75">
        <v>0</v>
      </c>
      <c r="P298" s="75">
        <v>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130">
        <v>0</v>
      </c>
      <c r="AA298" s="31"/>
      <c r="AD298" s="53"/>
    </row>
    <row r="299" spans="1:31" ht="27.75" customHeight="1" x14ac:dyDescent="0.25">
      <c r="A299" s="147"/>
      <c r="B299" s="204"/>
      <c r="C299" s="6"/>
      <c r="D299" s="6"/>
      <c r="E299" s="114"/>
      <c r="F299" s="19" t="s">
        <v>142</v>
      </c>
      <c r="G299" s="8"/>
      <c r="H299" s="8"/>
      <c r="I299" s="8"/>
      <c r="J299" s="8"/>
      <c r="K299" s="8"/>
      <c r="L299" s="46"/>
      <c r="M299" s="8"/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0</v>
      </c>
      <c r="W299" s="75">
        <v>0</v>
      </c>
      <c r="X299" s="75">
        <v>0</v>
      </c>
      <c r="Y299" s="75">
        <v>0</v>
      </c>
      <c r="Z299" s="130">
        <v>0</v>
      </c>
    </row>
    <row r="300" spans="1:31" ht="15.75" customHeight="1" x14ac:dyDescent="0.25">
      <c r="A300" s="147"/>
      <c r="B300" s="204"/>
      <c r="C300" s="6"/>
      <c r="D300" s="6"/>
      <c r="E300" s="114"/>
      <c r="F300" s="19" t="s">
        <v>3</v>
      </c>
      <c r="G300" s="8"/>
      <c r="H300" s="8"/>
      <c r="I300" s="8"/>
      <c r="J300" s="8"/>
      <c r="K300" s="8"/>
      <c r="L300" s="8"/>
      <c r="M300" s="8">
        <v>45126486.32</v>
      </c>
      <c r="N300" s="75">
        <v>0</v>
      </c>
      <c r="O300" s="75">
        <v>0</v>
      </c>
      <c r="P300" s="75">
        <v>0</v>
      </c>
      <c r="Q300" s="75">
        <v>0</v>
      </c>
      <c r="R300" s="75">
        <v>0</v>
      </c>
      <c r="S300" s="75">
        <v>0</v>
      </c>
      <c r="T300" s="75">
        <v>0</v>
      </c>
      <c r="U300" s="75">
        <v>0</v>
      </c>
      <c r="V300" s="75">
        <v>0</v>
      </c>
      <c r="W300" s="75">
        <v>0</v>
      </c>
      <c r="X300" s="75">
        <v>0</v>
      </c>
      <c r="Y300" s="75">
        <v>0</v>
      </c>
      <c r="Z300" s="130">
        <v>0</v>
      </c>
    </row>
    <row r="301" spans="1:31" ht="25.5" x14ac:dyDescent="0.25">
      <c r="A301" s="148"/>
      <c r="B301" s="205"/>
      <c r="C301" s="6"/>
      <c r="D301" s="6"/>
      <c r="E301" s="114"/>
      <c r="F301" s="19" t="s">
        <v>143</v>
      </c>
      <c r="G301" s="8"/>
      <c r="H301" s="8"/>
      <c r="I301" s="8"/>
      <c r="J301" s="8"/>
      <c r="K301" s="8"/>
      <c r="L301" s="8"/>
      <c r="M301" s="8"/>
      <c r="N301" s="75">
        <v>0</v>
      </c>
      <c r="O301" s="75">
        <v>0</v>
      </c>
      <c r="P301" s="75">
        <v>0</v>
      </c>
      <c r="Q301" s="75">
        <v>0</v>
      </c>
      <c r="R301" s="75">
        <v>0</v>
      </c>
      <c r="S301" s="75">
        <v>0</v>
      </c>
      <c r="T301" s="75">
        <v>0</v>
      </c>
      <c r="U301" s="75">
        <v>0</v>
      </c>
      <c r="V301" s="75">
        <v>0</v>
      </c>
      <c r="W301" s="75">
        <v>0</v>
      </c>
      <c r="X301" s="75">
        <v>0</v>
      </c>
      <c r="Y301" s="75">
        <v>0</v>
      </c>
      <c r="Z301" s="130">
        <v>0</v>
      </c>
    </row>
    <row r="302" spans="1:31" ht="13.5" customHeight="1" x14ac:dyDescent="0.25">
      <c r="A302" s="27"/>
      <c r="B302" s="47" t="s">
        <v>146</v>
      </c>
      <c r="C302" s="6"/>
      <c r="D302" s="6"/>
      <c r="E302" s="8"/>
      <c r="F302" s="8"/>
      <c r="G302" s="8"/>
      <c r="H302" s="8"/>
      <c r="I302" s="8"/>
      <c r="J302" s="8"/>
      <c r="K302" s="8"/>
      <c r="L302" s="8"/>
      <c r="M302" s="8">
        <v>45296180.18</v>
      </c>
      <c r="N302" s="8"/>
      <c r="O302" s="28"/>
      <c r="P302" s="75"/>
      <c r="Q302" s="75"/>
      <c r="R302" s="75">
        <v>0</v>
      </c>
      <c r="S302" s="75">
        <v>0</v>
      </c>
      <c r="T302" s="75"/>
      <c r="U302" s="75"/>
      <c r="V302" s="75"/>
      <c r="W302" s="75"/>
      <c r="X302" s="75"/>
      <c r="Y302" s="75"/>
      <c r="Z302" s="130"/>
    </row>
    <row r="303" spans="1:31" ht="15" customHeight="1" x14ac:dyDescent="0.25">
      <c r="A303" s="146"/>
      <c r="B303" s="191" t="s">
        <v>147</v>
      </c>
      <c r="C303" s="6"/>
      <c r="D303" s="6"/>
      <c r="E303" s="114"/>
      <c r="F303" s="19" t="s">
        <v>1</v>
      </c>
      <c r="G303" s="8"/>
      <c r="H303" s="8"/>
      <c r="I303" s="8"/>
      <c r="J303" s="8"/>
      <c r="K303" s="8"/>
      <c r="L303" s="8"/>
      <c r="M303" s="8">
        <f>M302-M300</f>
        <v>169693.8599999994</v>
      </c>
      <c r="N303" s="75">
        <v>0</v>
      </c>
      <c r="O303" s="75">
        <v>0</v>
      </c>
      <c r="P303" s="75">
        <v>0</v>
      </c>
      <c r="Q303" s="75">
        <v>0</v>
      </c>
      <c r="R303" s="75">
        <v>0</v>
      </c>
      <c r="S303" s="75">
        <v>0</v>
      </c>
      <c r="T303" s="75">
        <v>0</v>
      </c>
      <c r="U303" s="75">
        <v>0</v>
      </c>
      <c r="V303" s="75">
        <v>0</v>
      </c>
      <c r="W303" s="75">
        <v>0</v>
      </c>
      <c r="X303" s="75">
        <v>0</v>
      </c>
      <c r="Y303" s="75">
        <v>0</v>
      </c>
      <c r="Z303" s="130">
        <v>0</v>
      </c>
      <c r="AA303" s="31"/>
    </row>
    <row r="304" spans="1:31" ht="25.5" x14ac:dyDescent="0.25">
      <c r="A304" s="147"/>
      <c r="B304" s="192"/>
      <c r="C304" s="6"/>
      <c r="D304" s="6"/>
      <c r="E304" s="114"/>
      <c r="F304" s="19" t="s">
        <v>2</v>
      </c>
      <c r="G304" s="8"/>
      <c r="H304" s="8"/>
      <c r="I304" s="8"/>
      <c r="J304" s="8"/>
      <c r="K304" s="8"/>
      <c r="L304" s="8"/>
      <c r="M304" s="8">
        <v>84732.86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5">
        <v>0</v>
      </c>
      <c r="V304" s="75">
        <v>0</v>
      </c>
      <c r="W304" s="75">
        <v>0</v>
      </c>
      <c r="X304" s="75">
        <v>0</v>
      </c>
      <c r="Y304" s="75">
        <v>0</v>
      </c>
      <c r="Z304" s="130">
        <v>0</v>
      </c>
    </row>
    <row r="305" spans="1:32" ht="27" customHeight="1" x14ac:dyDescent="0.25">
      <c r="A305" s="147"/>
      <c r="B305" s="192"/>
      <c r="C305" s="6"/>
      <c r="D305" s="6"/>
      <c r="E305" s="114"/>
      <c r="F305" s="19" t="s">
        <v>142</v>
      </c>
      <c r="G305" s="8"/>
      <c r="H305" s="8"/>
      <c r="I305" s="8"/>
      <c r="J305" s="8"/>
      <c r="K305" s="8"/>
      <c r="L305" s="8"/>
      <c r="M305" s="8">
        <v>104961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5">
        <v>0</v>
      </c>
      <c r="V305" s="75">
        <v>0</v>
      </c>
      <c r="W305" s="75">
        <v>0</v>
      </c>
      <c r="X305" s="75">
        <v>0</v>
      </c>
      <c r="Y305" s="75">
        <v>0</v>
      </c>
      <c r="Z305" s="130">
        <v>0</v>
      </c>
    </row>
    <row r="306" spans="1:32" ht="15.75" customHeight="1" x14ac:dyDescent="0.25">
      <c r="A306" s="147"/>
      <c r="B306" s="192"/>
      <c r="C306" s="6"/>
      <c r="D306" s="6"/>
      <c r="E306" s="114"/>
      <c r="F306" s="19" t="s">
        <v>3</v>
      </c>
      <c r="G306" s="8"/>
      <c r="H306" s="8"/>
      <c r="I306" s="8"/>
      <c r="J306" s="8"/>
      <c r="K306" s="8"/>
      <c r="L306" s="8"/>
      <c r="M306" s="8">
        <f>M304+M305</f>
        <v>189693.86</v>
      </c>
      <c r="N306" s="75">
        <v>0</v>
      </c>
      <c r="O306" s="75">
        <v>0</v>
      </c>
      <c r="P306" s="29">
        <v>0</v>
      </c>
      <c r="Q306" s="29">
        <v>0</v>
      </c>
      <c r="R306" s="75"/>
      <c r="S306" s="75"/>
      <c r="T306" s="29">
        <f t="shared" ref="T306:Z306" si="181">T312+T317+T322+T327</f>
        <v>0</v>
      </c>
      <c r="U306" s="29">
        <f t="shared" si="181"/>
        <v>0</v>
      </c>
      <c r="V306" s="29">
        <f t="shared" ref="V306:Y306" si="182">V312+V317+V322+V327</f>
        <v>0</v>
      </c>
      <c r="W306" s="29">
        <f t="shared" si="182"/>
        <v>0</v>
      </c>
      <c r="X306" s="29">
        <f t="shared" si="182"/>
        <v>0</v>
      </c>
      <c r="Y306" s="29">
        <f t="shared" si="182"/>
        <v>0</v>
      </c>
      <c r="Z306" s="136">
        <f t="shared" si="181"/>
        <v>0</v>
      </c>
    </row>
    <row r="307" spans="1:32" ht="26.25" customHeight="1" x14ac:dyDescent="0.25">
      <c r="A307" s="148"/>
      <c r="B307" s="193"/>
      <c r="C307" s="6"/>
      <c r="D307" s="6"/>
      <c r="E307" s="114"/>
      <c r="F307" s="19" t="s">
        <v>143</v>
      </c>
      <c r="G307" s="8"/>
      <c r="H307" s="8"/>
      <c r="I307" s="8"/>
      <c r="J307" s="8"/>
      <c r="K307" s="8"/>
      <c r="L307" s="8"/>
      <c r="M307" s="8"/>
      <c r="N307" s="75">
        <v>0</v>
      </c>
      <c r="O307" s="75">
        <v>0</v>
      </c>
      <c r="P307" s="29">
        <v>0</v>
      </c>
      <c r="Q307" s="29">
        <f t="shared" ref="N307:Q319" si="183">Q313+Q318+Q323+Q328</f>
        <v>0</v>
      </c>
      <c r="R307" s="75">
        <v>0</v>
      </c>
      <c r="S307" s="75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136">
        <v>0</v>
      </c>
    </row>
    <row r="308" spans="1:32" ht="13.5" customHeight="1" x14ac:dyDescent="0.25">
      <c r="A308" s="146"/>
      <c r="B308" s="209" t="s">
        <v>148</v>
      </c>
      <c r="C308" s="5"/>
      <c r="D308" s="5"/>
      <c r="E308" s="115"/>
      <c r="F308" s="25" t="s">
        <v>1</v>
      </c>
      <c r="G308" s="9"/>
      <c r="H308" s="9"/>
      <c r="I308" s="9"/>
      <c r="J308" s="9"/>
      <c r="K308" s="9"/>
      <c r="L308" s="9"/>
      <c r="M308" s="9"/>
      <c r="N308" s="75">
        <v>0</v>
      </c>
      <c r="O308" s="75">
        <v>0</v>
      </c>
      <c r="P308" s="29">
        <v>0</v>
      </c>
      <c r="Q308" s="29">
        <v>0</v>
      </c>
      <c r="R308" s="75">
        <v>0</v>
      </c>
      <c r="S308" s="75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136">
        <v>0</v>
      </c>
      <c r="AC308" s="31"/>
    </row>
    <row r="309" spans="1:32" ht="25.5" x14ac:dyDescent="0.25">
      <c r="A309" s="147"/>
      <c r="B309" s="210"/>
      <c r="C309" s="5"/>
      <c r="D309" s="5"/>
      <c r="E309" s="115"/>
      <c r="F309" s="25" t="s">
        <v>2</v>
      </c>
      <c r="G309" s="9"/>
      <c r="H309" s="9"/>
      <c r="I309" s="9"/>
      <c r="J309" s="9"/>
      <c r="K309" s="9"/>
      <c r="L309" s="9"/>
      <c r="M309" s="9"/>
      <c r="N309" s="75">
        <v>0</v>
      </c>
      <c r="O309" s="75">
        <v>0</v>
      </c>
      <c r="P309" s="29">
        <v>0</v>
      </c>
      <c r="Q309" s="29">
        <v>0</v>
      </c>
      <c r="R309" s="75">
        <v>0</v>
      </c>
      <c r="S309" s="75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136">
        <v>0</v>
      </c>
    </row>
    <row r="310" spans="1:32" ht="25.5" x14ac:dyDescent="0.25">
      <c r="A310" s="147"/>
      <c r="B310" s="210"/>
      <c r="C310" s="5"/>
      <c r="D310" s="5"/>
      <c r="E310" s="115"/>
      <c r="F310" s="25" t="s">
        <v>142</v>
      </c>
      <c r="G310" s="9"/>
      <c r="H310" s="9"/>
      <c r="I310" s="9"/>
      <c r="J310" s="9"/>
      <c r="K310" s="9"/>
      <c r="L310" s="9"/>
      <c r="M310" s="9"/>
      <c r="N310" s="75">
        <v>0</v>
      </c>
      <c r="O310" s="75">
        <v>0</v>
      </c>
      <c r="P310" s="29">
        <v>0</v>
      </c>
      <c r="Q310" s="29">
        <v>0</v>
      </c>
      <c r="R310" s="75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136">
        <v>0</v>
      </c>
    </row>
    <row r="311" spans="1:32" ht="17.25" customHeight="1" x14ac:dyDescent="0.25">
      <c r="A311" s="147"/>
      <c r="B311" s="210"/>
      <c r="C311" s="5"/>
      <c r="D311" s="5"/>
      <c r="E311" s="115"/>
      <c r="F311" s="25" t="s">
        <v>3</v>
      </c>
      <c r="G311" s="9"/>
      <c r="H311" s="9"/>
      <c r="I311" s="9"/>
      <c r="J311" s="9"/>
      <c r="K311" s="9"/>
      <c r="L311" s="9"/>
      <c r="M311" s="9"/>
      <c r="N311" s="75">
        <v>0</v>
      </c>
      <c r="O311" s="75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f t="shared" ref="T311:Z311" si="184">T317+T322+T327+T332</f>
        <v>0</v>
      </c>
      <c r="U311" s="29">
        <f t="shared" si="184"/>
        <v>0</v>
      </c>
      <c r="V311" s="29">
        <f t="shared" ref="V311:Y311" si="185">V317+V322+V327+V332</f>
        <v>0</v>
      </c>
      <c r="W311" s="29">
        <f t="shared" si="185"/>
        <v>0</v>
      </c>
      <c r="X311" s="29">
        <f t="shared" si="185"/>
        <v>0</v>
      </c>
      <c r="Y311" s="29">
        <f t="shared" si="185"/>
        <v>0</v>
      </c>
      <c r="Z311" s="136">
        <f t="shared" si="184"/>
        <v>0</v>
      </c>
    </row>
    <row r="312" spans="1:32" ht="27" customHeight="1" x14ac:dyDescent="0.25">
      <c r="A312" s="148"/>
      <c r="B312" s="211"/>
      <c r="C312" s="5"/>
      <c r="D312" s="5"/>
      <c r="E312" s="115"/>
      <c r="F312" s="25" t="s">
        <v>143</v>
      </c>
      <c r="G312" s="9"/>
      <c r="H312" s="9"/>
      <c r="I312" s="9"/>
      <c r="J312" s="9"/>
      <c r="K312" s="9"/>
      <c r="L312" s="9"/>
      <c r="M312" s="9"/>
      <c r="N312" s="75">
        <v>0</v>
      </c>
      <c r="O312" s="75">
        <v>0</v>
      </c>
      <c r="P312" s="29">
        <f t="shared" ref="P312:U312" si="186">SUM(P313:P316)</f>
        <v>0</v>
      </c>
      <c r="Q312" s="29">
        <v>0</v>
      </c>
      <c r="R312" s="29">
        <v>0</v>
      </c>
      <c r="S312" s="29">
        <v>0</v>
      </c>
      <c r="T312" s="29">
        <f t="shared" si="186"/>
        <v>0</v>
      </c>
      <c r="U312" s="29">
        <f t="shared" si="186"/>
        <v>0</v>
      </c>
      <c r="V312" s="29">
        <f t="shared" ref="V312:Z312" si="187">V318+V323+V328+V333</f>
        <v>0</v>
      </c>
      <c r="W312" s="29">
        <f t="shared" si="187"/>
        <v>0</v>
      </c>
      <c r="X312" s="29">
        <f t="shared" si="187"/>
        <v>0</v>
      </c>
      <c r="Y312" s="29">
        <f t="shared" si="187"/>
        <v>0</v>
      </c>
      <c r="Z312" s="136">
        <f t="shared" si="187"/>
        <v>0</v>
      </c>
    </row>
    <row r="313" spans="1:32" ht="12.75" customHeight="1" x14ac:dyDescent="0.25">
      <c r="A313" s="146"/>
      <c r="B313" s="203" t="s">
        <v>149</v>
      </c>
      <c r="C313" s="5"/>
      <c r="D313" s="5"/>
      <c r="E313" s="115"/>
      <c r="F313" s="25" t="s">
        <v>1</v>
      </c>
      <c r="G313" s="9"/>
      <c r="H313" s="9"/>
      <c r="I313" s="9"/>
      <c r="J313" s="9"/>
      <c r="K313" s="9"/>
      <c r="L313" s="9"/>
      <c r="M313" s="9"/>
      <c r="N313" s="75">
        <v>0</v>
      </c>
      <c r="O313" s="75">
        <v>0</v>
      </c>
      <c r="P313" s="75">
        <v>0</v>
      </c>
      <c r="Q313" s="75">
        <v>0</v>
      </c>
      <c r="R313" s="29">
        <v>0</v>
      </c>
      <c r="S313" s="29">
        <v>0</v>
      </c>
      <c r="T313" s="75">
        <v>0</v>
      </c>
      <c r="U313" s="75">
        <v>0</v>
      </c>
      <c r="V313" s="29">
        <f t="shared" ref="V313:Z313" si="188">V319+V324+V329+V334</f>
        <v>0</v>
      </c>
      <c r="W313" s="29">
        <f t="shared" si="188"/>
        <v>0</v>
      </c>
      <c r="X313" s="29">
        <f t="shared" si="188"/>
        <v>0</v>
      </c>
      <c r="Y313" s="29">
        <f t="shared" si="188"/>
        <v>0</v>
      </c>
      <c r="Z313" s="136">
        <f t="shared" si="188"/>
        <v>0</v>
      </c>
      <c r="AF313" s="3"/>
    </row>
    <row r="314" spans="1:32" ht="25.5" x14ac:dyDescent="0.25">
      <c r="A314" s="147"/>
      <c r="B314" s="204"/>
      <c r="C314" s="5"/>
      <c r="D314" s="5"/>
      <c r="E314" s="115"/>
      <c r="F314" s="25" t="s">
        <v>2</v>
      </c>
      <c r="G314" s="9"/>
      <c r="H314" s="9"/>
      <c r="I314" s="9"/>
      <c r="J314" s="9"/>
      <c r="K314" s="9"/>
      <c r="L314" s="9"/>
      <c r="M314" s="9"/>
      <c r="N314" s="75">
        <v>0</v>
      </c>
      <c r="O314" s="75">
        <v>0</v>
      </c>
      <c r="P314" s="30">
        <f>AD286</f>
        <v>0</v>
      </c>
      <c r="Q314" s="30">
        <v>0</v>
      </c>
      <c r="R314" s="29">
        <v>0</v>
      </c>
      <c r="S314" s="29">
        <v>0</v>
      </c>
      <c r="T314" s="30">
        <f t="shared" ref="T314:Z314" si="189">T257+T163</f>
        <v>0</v>
      </c>
      <c r="U314" s="30">
        <f t="shared" si="189"/>
        <v>0</v>
      </c>
      <c r="V314" s="30">
        <f t="shared" si="189"/>
        <v>0</v>
      </c>
      <c r="W314" s="30">
        <f t="shared" si="189"/>
        <v>0</v>
      </c>
      <c r="X314" s="30">
        <f t="shared" si="189"/>
        <v>0</v>
      </c>
      <c r="Y314" s="30">
        <f t="shared" si="189"/>
        <v>0</v>
      </c>
      <c r="Z314" s="137">
        <f t="shared" si="189"/>
        <v>0</v>
      </c>
    </row>
    <row r="315" spans="1:32" ht="27" customHeight="1" x14ac:dyDescent="0.25">
      <c r="A315" s="147"/>
      <c r="B315" s="204"/>
      <c r="C315" s="5"/>
      <c r="D315" s="5"/>
      <c r="E315" s="115"/>
      <c r="F315" s="25" t="s">
        <v>142</v>
      </c>
      <c r="G315" s="9"/>
      <c r="H315" s="9"/>
      <c r="I315" s="9"/>
      <c r="J315" s="9"/>
      <c r="K315" s="9"/>
      <c r="L315" s="9"/>
      <c r="M315" s="9"/>
      <c r="N315" s="75">
        <v>0</v>
      </c>
      <c r="O315" s="75">
        <v>0</v>
      </c>
      <c r="P315" s="30">
        <f>AD287</f>
        <v>0</v>
      </c>
      <c r="Q315" s="30">
        <f>AE287</f>
        <v>0</v>
      </c>
      <c r="R315" s="29">
        <v>0</v>
      </c>
      <c r="S315" s="29">
        <v>0</v>
      </c>
      <c r="T315" s="30">
        <f t="shared" ref="T315:Z315" si="190">T126+T164+T240+T244+T248+T258+T262</f>
        <v>0</v>
      </c>
      <c r="U315" s="30">
        <f t="shared" si="190"/>
        <v>0</v>
      </c>
      <c r="V315" s="30">
        <f t="shared" si="190"/>
        <v>0</v>
      </c>
      <c r="W315" s="30">
        <f t="shared" si="190"/>
        <v>0</v>
      </c>
      <c r="X315" s="30">
        <f t="shared" si="190"/>
        <v>0</v>
      </c>
      <c r="Y315" s="30">
        <f t="shared" si="190"/>
        <v>0</v>
      </c>
      <c r="Z315" s="137">
        <f t="shared" si="190"/>
        <v>0</v>
      </c>
    </row>
    <row r="316" spans="1:32" ht="19.5" customHeight="1" x14ac:dyDescent="0.25">
      <c r="A316" s="147"/>
      <c r="B316" s="204"/>
      <c r="C316" s="5"/>
      <c r="D316" s="5"/>
      <c r="E316" s="115"/>
      <c r="F316" s="25" t="s">
        <v>3</v>
      </c>
      <c r="G316" s="9"/>
      <c r="H316" s="9"/>
      <c r="I316" s="9"/>
      <c r="J316" s="9"/>
      <c r="K316" s="9"/>
      <c r="L316" s="9"/>
      <c r="M316" s="9"/>
      <c r="N316" s="75">
        <v>0</v>
      </c>
      <c r="O316" s="75">
        <v>0</v>
      </c>
      <c r="P316" s="75">
        <v>0</v>
      </c>
      <c r="Q316" s="75">
        <v>0</v>
      </c>
      <c r="R316" s="29">
        <v>0</v>
      </c>
      <c r="S316" s="29">
        <v>0</v>
      </c>
      <c r="T316" s="75">
        <v>0</v>
      </c>
      <c r="U316" s="75">
        <v>0</v>
      </c>
      <c r="V316" s="30">
        <f t="shared" ref="V316:Z318" si="191">V127+V165+V241+V245+V249+V259+V263</f>
        <v>0</v>
      </c>
      <c r="W316" s="30">
        <f t="shared" si="191"/>
        <v>0</v>
      </c>
      <c r="X316" s="30">
        <f t="shared" si="191"/>
        <v>0</v>
      </c>
      <c r="Y316" s="30">
        <f t="shared" si="191"/>
        <v>0</v>
      </c>
      <c r="Z316" s="137">
        <f t="shared" si="191"/>
        <v>0</v>
      </c>
    </row>
    <row r="317" spans="1:32" ht="15" customHeight="1" x14ac:dyDescent="0.25">
      <c r="A317" s="148"/>
      <c r="B317" s="205"/>
      <c r="C317" s="5"/>
      <c r="D317" s="5"/>
      <c r="E317" s="115"/>
      <c r="F317" s="50" t="s">
        <v>143</v>
      </c>
      <c r="G317" s="9"/>
      <c r="H317" s="9"/>
      <c r="I317" s="9"/>
      <c r="J317" s="9"/>
      <c r="K317" s="9"/>
      <c r="L317" s="9"/>
      <c r="M317" s="9"/>
      <c r="N317" s="75">
        <v>0</v>
      </c>
      <c r="O317" s="75">
        <v>0</v>
      </c>
      <c r="P317" s="29">
        <v>0</v>
      </c>
      <c r="Q317" s="29">
        <f t="shared" ref="Q317" si="192">SUM(Q318:Q321)</f>
        <v>0</v>
      </c>
      <c r="R317" s="75">
        <v>0</v>
      </c>
      <c r="S317" s="75">
        <v>0</v>
      </c>
      <c r="T317" s="29">
        <f t="shared" ref="T317" si="193">SUM(T318:T321)</f>
        <v>0</v>
      </c>
      <c r="U317" s="29">
        <f t="shared" ref="U317" si="194">SUM(U318:U321)</f>
        <v>0</v>
      </c>
      <c r="V317" s="30">
        <f t="shared" si="191"/>
        <v>0</v>
      </c>
      <c r="W317" s="30">
        <f t="shared" si="191"/>
        <v>0</v>
      </c>
      <c r="X317" s="30">
        <f t="shared" si="191"/>
        <v>0</v>
      </c>
      <c r="Y317" s="30">
        <f t="shared" si="191"/>
        <v>0</v>
      </c>
      <c r="Z317" s="137">
        <f t="shared" si="191"/>
        <v>0</v>
      </c>
    </row>
    <row r="318" spans="1:32" x14ac:dyDescent="0.25">
      <c r="A318" s="146"/>
      <c r="B318" s="203" t="s">
        <v>150</v>
      </c>
      <c r="C318" s="5"/>
      <c r="D318" s="5"/>
      <c r="E318" s="116"/>
      <c r="F318" s="25" t="s">
        <v>1</v>
      </c>
      <c r="G318" s="9"/>
      <c r="H318" s="9"/>
      <c r="I318" s="9"/>
      <c r="J318" s="9"/>
      <c r="K318" s="9"/>
      <c r="L318" s="9"/>
      <c r="M318" s="9"/>
      <c r="N318" s="29">
        <f>O318+P318</f>
        <v>1240000</v>
      </c>
      <c r="O318" s="29">
        <f>O322</f>
        <v>1220000</v>
      </c>
      <c r="P318" s="75">
        <f>P322</f>
        <v>20000</v>
      </c>
      <c r="Q318" s="75">
        <v>0</v>
      </c>
      <c r="R318" s="75">
        <v>0</v>
      </c>
      <c r="S318" s="30">
        <v>0</v>
      </c>
      <c r="T318" s="75">
        <v>0</v>
      </c>
      <c r="U318" s="75">
        <v>0</v>
      </c>
      <c r="V318" s="30">
        <f t="shared" si="191"/>
        <v>0</v>
      </c>
      <c r="W318" s="30">
        <f t="shared" si="191"/>
        <v>0</v>
      </c>
      <c r="X318" s="30">
        <f t="shared" si="191"/>
        <v>0</v>
      </c>
      <c r="Y318" s="30">
        <f t="shared" si="191"/>
        <v>0</v>
      </c>
      <c r="Z318" s="137">
        <f t="shared" si="191"/>
        <v>0</v>
      </c>
    </row>
    <row r="319" spans="1:32" ht="25.5" x14ac:dyDescent="0.25">
      <c r="A319" s="147"/>
      <c r="B319" s="204"/>
      <c r="C319" s="5"/>
      <c r="D319" s="5"/>
      <c r="E319" s="116"/>
      <c r="F319" s="25" t="s">
        <v>2</v>
      </c>
      <c r="G319" s="9"/>
      <c r="H319" s="9"/>
      <c r="I319" s="9"/>
      <c r="J319" s="9"/>
      <c r="K319" s="9"/>
      <c r="L319" s="9"/>
      <c r="M319" s="9"/>
      <c r="N319" s="29">
        <f t="shared" si="183"/>
        <v>0</v>
      </c>
      <c r="O319" s="29">
        <f t="shared" si="183"/>
        <v>0</v>
      </c>
      <c r="P319" s="75">
        <v>0</v>
      </c>
      <c r="Q319" s="75">
        <v>0</v>
      </c>
      <c r="R319" s="75">
        <v>0</v>
      </c>
      <c r="S319" s="30">
        <v>0</v>
      </c>
      <c r="T319" s="75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  <c r="Z319" s="130">
        <v>0</v>
      </c>
    </row>
    <row r="320" spans="1:32" ht="25.5" x14ac:dyDescent="0.25">
      <c r="A320" s="147"/>
      <c r="B320" s="204"/>
      <c r="C320" s="5"/>
      <c r="D320" s="5"/>
      <c r="E320" s="116"/>
      <c r="F320" s="25" t="s">
        <v>142</v>
      </c>
      <c r="G320" s="9"/>
      <c r="H320" s="9"/>
      <c r="I320" s="9"/>
      <c r="J320" s="9"/>
      <c r="K320" s="9"/>
      <c r="L320" s="9"/>
      <c r="M320" s="9"/>
      <c r="N320" s="29">
        <v>0</v>
      </c>
      <c r="O320" s="29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5">
        <v>0</v>
      </c>
      <c r="V320" s="75">
        <v>0</v>
      </c>
      <c r="W320" s="75">
        <v>0</v>
      </c>
      <c r="X320" s="75">
        <v>0</v>
      </c>
      <c r="Y320" s="75">
        <v>0</v>
      </c>
      <c r="Z320" s="130">
        <v>0</v>
      </c>
    </row>
    <row r="321" spans="1:31" ht="17.25" customHeight="1" x14ac:dyDescent="0.25">
      <c r="A321" s="147"/>
      <c r="B321" s="204"/>
      <c r="C321" s="5"/>
      <c r="D321" s="5"/>
      <c r="E321" s="116"/>
      <c r="F321" s="25" t="s">
        <v>3</v>
      </c>
      <c r="G321" s="9"/>
      <c r="H321" s="9"/>
      <c r="I321" s="9"/>
      <c r="J321" s="9"/>
      <c r="K321" s="9"/>
      <c r="L321" s="9"/>
      <c r="M321" s="9"/>
      <c r="N321" s="75">
        <v>0</v>
      </c>
      <c r="O321" s="29">
        <v>0</v>
      </c>
      <c r="P321" s="30">
        <f t="shared" ref="P321:Z321" si="195">P217</f>
        <v>0</v>
      </c>
      <c r="Q321" s="30">
        <f t="shared" si="195"/>
        <v>0</v>
      </c>
      <c r="R321" s="29">
        <f t="shared" ref="R321" si="196">SUM(R322:R325)</f>
        <v>0</v>
      </c>
      <c r="S321" s="29">
        <f t="shared" ref="S321" si="197">SUM(S322:S325)</f>
        <v>0</v>
      </c>
      <c r="T321" s="30">
        <f t="shared" si="195"/>
        <v>0</v>
      </c>
      <c r="U321" s="30">
        <f t="shared" si="195"/>
        <v>0</v>
      </c>
      <c r="V321" s="30">
        <f t="shared" si="195"/>
        <v>0</v>
      </c>
      <c r="W321" s="30">
        <f t="shared" si="195"/>
        <v>0</v>
      </c>
      <c r="X321" s="30">
        <f t="shared" si="195"/>
        <v>0</v>
      </c>
      <c r="Y321" s="30">
        <f t="shared" si="195"/>
        <v>0</v>
      </c>
      <c r="Z321" s="137">
        <f t="shared" si="195"/>
        <v>0</v>
      </c>
    </row>
    <row r="322" spans="1:31" ht="25.5" x14ac:dyDescent="0.25">
      <c r="A322" s="148"/>
      <c r="B322" s="205"/>
      <c r="C322" s="5"/>
      <c r="D322" s="5"/>
      <c r="E322" s="116"/>
      <c r="F322" s="25" t="s">
        <v>143</v>
      </c>
      <c r="G322" s="9"/>
      <c r="H322" s="9"/>
      <c r="I322" s="9"/>
      <c r="J322" s="9"/>
      <c r="K322" s="9"/>
      <c r="L322" s="9"/>
      <c r="M322" s="9"/>
      <c r="N322" s="29">
        <v>1240000</v>
      </c>
      <c r="O322" s="29">
        <v>1220000</v>
      </c>
      <c r="P322" s="29">
        <v>20000</v>
      </c>
      <c r="Q322" s="29">
        <v>0</v>
      </c>
      <c r="R322" s="75">
        <v>0</v>
      </c>
      <c r="S322" s="75">
        <v>0</v>
      </c>
      <c r="T322" s="29">
        <f t="shared" ref="T322" si="198">SUM(T323:T326)</f>
        <v>0</v>
      </c>
      <c r="U322" s="29">
        <f t="shared" ref="U322:Y322" si="199">SUM(U323:U326)</f>
        <v>0</v>
      </c>
      <c r="V322" s="29">
        <f t="shared" si="199"/>
        <v>0</v>
      </c>
      <c r="W322" s="29">
        <f t="shared" si="199"/>
        <v>0</v>
      </c>
      <c r="X322" s="29">
        <f t="shared" si="199"/>
        <v>0</v>
      </c>
      <c r="Y322" s="29">
        <f t="shared" si="199"/>
        <v>0</v>
      </c>
      <c r="Z322" s="136">
        <f t="shared" ref="Z322" si="200">SUM(Z323:Z326)</f>
        <v>0</v>
      </c>
    </row>
    <row r="323" spans="1:31" x14ac:dyDescent="0.25">
      <c r="A323" s="109"/>
      <c r="B323" s="112" t="s">
        <v>146</v>
      </c>
      <c r="C323" s="5"/>
      <c r="D323" s="5"/>
      <c r="E323" s="26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75"/>
      <c r="Q323" s="75"/>
      <c r="R323" s="75">
        <v>0</v>
      </c>
      <c r="S323" s="75">
        <v>0</v>
      </c>
      <c r="T323" s="75"/>
      <c r="U323" s="75"/>
      <c r="V323" s="75"/>
      <c r="W323" s="75"/>
      <c r="X323" s="75"/>
      <c r="Y323" s="75"/>
      <c r="Z323" s="130"/>
      <c r="AE323" s="3"/>
    </row>
    <row r="324" spans="1:31" ht="18" customHeight="1" x14ac:dyDescent="0.25">
      <c r="A324" s="146"/>
      <c r="B324" s="203" t="s">
        <v>151</v>
      </c>
      <c r="C324" s="5"/>
      <c r="D324" s="5"/>
      <c r="E324" s="115"/>
      <c r="F324" s="19" t="s">
        <v>1</v>
      </c>
      <c r="G324" s="8"/>
      <c r="H324" s="8"/>
      <c r="I324" s="8"/>
      <c r="J324" s="8"/>
      <c r="K324" s="8"/>
      <c r="L324" s="8"/>
      <c r="M324" s="8"/>
      <c r="N324" s="39">
        <f>SUM(N325:N327)</f>
        <v>244599481.50999999</v>
      </c>
      <c r="O324" s="39">
        <f t="shared" ref="O324:Q324" si="201">SUM(O325:O327)</f>
        <v>72647521.670000002</v>
      </c>
      <c r="P324" s="39">
        <f t="shared" si="201"/>
        <v>53365639.549999997</v>
      </c>
      <c r="Q324" s="39">
        <f t="shared" si="201"/>
        <v>36195064.989999995</v>
      </c>
      <c r="R324" s="75">
        <v>0</v>
      </c>
      <c r="S324" s="75">
        <v>0</v>
      </c>
      <c r="T324" s="75">
        <v>0</v>
      </c>
      <c r="U324" s="75">
        <v>0</v>
      </c>
      <c r="V324" s="75">
        <v>0</v>
      </c>
      <c r="W324" s="75">
        <v>0</v>
      </c>
      <c r="X324" s="75">
        <v>0</v>
      </c>
      <c r="Y324" s="75">
        <v>0</v>
      </c>
      <c r="Z324" s="130">
        <v>0</v>
      </c>
    </row>
    <row r="325" spans="1:31" ht="25.5" x14ac:dyDescent="0.25">
      <c r="A325" s="147"/>
      <c r="B325" s="204"/>
      <c r="C325" s="5"/>
      <c r="D325" s="5"/>
      <c r="E325" s="115"/>
      <c r="F325" s="19" t="s">
        <v>2</v>
      </c>
      <c r="G325" s="8"/>
      <c r="H325" s="8"/>
      <c r="I325" s="8"/>
      <c r="J325" s="8"/>
      <c r="K325" s="8"/>
      <c r="L325" s="8"/>
      <c r="M325" s="8"/>
      <c r="N325" s="75">
        <v>0</v>
      </c>
      <c r="O325" s="75">
        <v>0</v>
      </c>
      <c r="P325" s="75">
        <v>0</v>
      </c>
      <c r="Q325" s="75">
        <v>0</v>
      </c>
      <c r="R325" s="30">
        <f>R217</f>
        <v>0</v>
      </c>
      <c r="S325" s="30">
        <f>S217</f>
        <v>0</v>
      </c>
      <c r="T325" s="75">
        <v>0</v>
      </c>
      <c r="U325" s="75">
        <v>0</v>
      </c>
      <c r="V325" s="75">
        <v>0</v>
      </c>
      <c r="W325" s="75">
        <v>0</v>
      </c>
      <c r="X325" s="75">
        <v>0</v>
      </c>
      <c r="Y325" s="75">
        <v>0</v>
      </c>
      <c r="Z325" s="130">
        <v>0</v>
      </c>
    </row>
    <row r="326" spans="1:31" ht="25.5" x14ac:dyDescent="0.25">
      <c r="A326" s="147"/>
      <c r="B326" s="204"/>
      <c r="C326" s="5"/>
      <c r="D326" s="5"/>
      <c r="E326" s="115"/>
      <c r="F326" s="19" t="s">
        <v>142</v>
      </c>
      <c r="G326" s="8"/>
      <c r="H326" s="8"/>
      <c r="I326" s="8"/>
      <c r="J326" s="8"/>
      <c r="K326" s="8"/>
      <c r="L326" s="8"/>
      <c r="M326" s="8"/>
      <c r="N326" s="75">
        <v>46212300</v>
      </c>
      <c r="O326" s="75">
        <v>18953900</v>
      </c>
      <c r="P326" s="75">
        <v>17133000</v>
      </c>
      <c r="Q326" s="75">
        <v>4980500</v>
      </c>
      <c r="R326" s="75">
        <v>3032600</v>
      </c>
      <c r="S326" s="75">
        <v>2112300</v>
      </c>
      <c r="T326" s="75">
        <v>0</v>
      </c>
      <c r="U326" s="75">
        <v>0</v>
      </c>
      <c r="V326" s="75">
        <v>0</v>
      </c>
      <c r="W326" s="75">
        <v>0</v>
      </c>
      <c r="X326" s="75">
        <v>0</v>
      </c>
      <c r="Y326" s="75">
        <v>0</v>
      </c>
      <c r="Z326" s="130">
        <v>0</v>
      </c>
    </row>
    <row r="327" spans="1:31" ht="17.25" customHeight="1" x14ac:dyDescent="0.25">
      <c r="A327" s="147"/>
      <c r="B327" s="204"/>
      <c r="C327" s="5"/>
      <c r="D327" s="5"/>
      <c r="E327" s="115"/>
      <c r="F327" s="19" t="s">
        <v>3</v>
      </c>
      <c r="G327" s="8"/>
      <c r="H327" s="8"/>
      <c r="I327" s="8"/>
      <c r="J327" s="8"/>
      <c r="K327" s="8"/>
      <c r="L327" s="8"/>
      <c r="M327" s="8"/>
      <c r="N327" s="75">
        <f>O327+P327+Q327+R327+S327</f>
        <v>198387181.50999999</v>
      </c>
      <c r="O327" s="75">
        <v>53693621.670000002</v>
      </c>
      <c r="P327" s="75">
        <v>36232639.549999997</v>
      </c>
      <c r="Q327" s="75">
        <v>31214564.989999998</v>
      </c>
      <c r="R327" s="75">
        <v>31282900</v>
      </c>
      <c r="S327" s="75">
        <v>45963455.299999997</v>
      </c>
      <c r="T327" s="30">
        <f t="shared" ref="T327:Z338" si="202">T223</f>
        <v>0</v>
      </c>
      <c r="U327" s="30">
        <f t="shared" si="202"/>
        <v>0</v>
      </c>
      <c r="V327" s="30">
        <f t="shared" si="202"/>
        <v>0</v>
      </c>
      <c r="W327" s="30">
        <f t="shared" si="202"/>
        <v>0</v>
      </c>
      <c r="X327" s="30">
        <f t="shared" si="202"/>
        <v>0</v>
      </c>
      <c r="Y327" s="30">
        <f t="shared" si="202"/>
        <v>0</v>
      </c>
      <c r="Z327" s="137">
        <f t="shared" si="202"/>
        <v>0</v>
      </c>
    </row>
    <row r="328" spans="1:31" ht="25.5" x14ac:dyDescent="0.25">
      <c r="A328" s="148"/>
      <c r="B328" s="205"/>
      <c r="C328" s="5"/>
      <c r="D328" s="5"/>
      <c r="E328" s="115"/>
      <c r="F328" s="19" t="s">
        <v>143</v>
      </c>
      <c r="G328" s="8"/>
      <c r="H328" s="8"/>
      <c r="I328" s="8"/>
      <c r="J328" s="8"/>
      <c r="K328" s="8"/>
      <c r="L328" s="8"/>
      <c r="M328" s="8"/>
      <c r="N328" s="75">
        <v>0</v>
      </c>
      <c r="O328" s="75">
        <v>0</v>
      </c>
      <c r="P328" s="75">
        <v>0</v>
      </c>
      <c r="Q328" s="75">
        <v>0</v>
      </c>
      <c r="R328" s="39">
        <v>0</v>
      </c>
      <c r="S328" s="75">
        <v>0</v>
      </c>
      <c r="T328" s="30">
        <f t="shared" si="202"/>
        <v>0</v>
      </c>
      <c r="U328" s="30">
        <f t="shared" si="202"/>
        <v>0</v>
      </c>
      <c r="V328" s="30">
        <f t="shared" si="202"/>
        <v>0</v>
      </c>
      <c r="W328" s="30">
        <f t="shared" si="202"/>
        <v>0</v>
      </c>
      <c r="X328" s="30">
        <f t="shared" si="202"/>
        <v>0</v>
      </c>
      <c r="Y328" s="30">
        <f t="shared" si="202"/>
        <v>0</v>
      </c>
      <c r="Z328" s="137">
        <f t="shared" si="202"/>
        <v>0</v>
      </c>
    </row>
    <row r="329" spans="1:31" ht="15" customHeight="1" x14ac:dyDescent="0.25">
      <c r="A329" s="146"/>
      <c r="B329" s="203" t="s">
        <v>153</v>
      </c>
      <c r="C329" s="5"/>
      <c r="D329" s="5"/>
      <c r="E329" s="117"/>
      <c r="F329" s="19" t="s">
        <v>1</v>
      </c>
      <c r="G329" s="8"/>
      <c r="H329" s="8"/>
      <c r="I329" s="8"/>
      <c r="J329" s="8"/>
      <c r="K329" s="8"/>
      <c r="L329" s="8"/>
      <c r="M329" s="8"/>
      <c r="N329" s="75">
        <v>0</v>
      </c>
      <c r="O329" s="30">
        <v>0</v>
      </c>
      <c r="P329" s="75">
        <v>0</v>
      </c>
      <c r="Q329" s="75">
        <v>0</v>
      </c>
      <c r="R329" s="75">
        <v>0</v>
      </c>
      <c r="S329" s="75">
        <v>0</v>
      </c>
      <c r="T329" s="30">
        <f t="shared" si="202"/>
        <v>0</v>
      </c>
      <c r="U329" s="30">
        <f t="shared" si="202"/>
        <v>0</v>
      </c>
      <c r="V329" s="30">
        <f t="shared" si="202"/>
        <v>0</v>
      </c>
      <c r="W329" s="30">
        <f t="shared" si="202"/>
        <v>0</v>
      </c>
      <c r="X329" s="30">
        <f t="shared" si="202"/>
        <v>0</v>
      </c>
      <c r="Y329" s="30">
        <f t="shared" si="202"/>
        <v>0</v>
      </c>
      <c r="Z329" s="137">
        <f t="shared" si="202"/>
        <v>0</v>
      </c>
    </row>
    <row r="330" spans="1:31" ht="23.25" customHeight="1" x14ac:dyDescent="0.25">
      <c r="A330" s="147"/>
      <c r="B330" s="204"/>
      <c r="C330" s="5"/>
      <c r="D330" s="5"/>
      <c r="E330" s="115"/>
      <c r="F330" s="19" t="s">
        <v>2</v>
      </c>
      <c r="G330" s="8"/>
      <c r="H330" s="8"/>
      <c r="I330" s="8"/>
      <c r="J330" s="8"/>
      <c r="K330" s="8"/>
      <c r="L330" s="8"/>
      <c r="M330" s="8"/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30">
        <f t="shared" si="202"/>
        <v>0</v>
      </c>
      <c r="U330" s="30">
        <f t="shared" si="202"/>
        <v>0</v>
      </c>
      <c r="V330" s="30">
        <f t="shared" si="202"/>
        <v>0</v>
      </c>
      <c r="W330" s="30">
        <f t="shared" si="202"/>
        <v>0</v>
      </c>
      <c r="X330" s="30">
        <f t="shared" si="202"/>
        <v>0</v>
      </c>
      <c r="Y330" s="30">
        <f t="shared" si="202"/>
        <v>0</v>
      </c>
      <c r="Z330" s="137">
        <f t="shared" si="202"/>
        <v>0</v>
      </c>
    </row>
    <row r="331" spans="1:31" ht="26.25" customHeight="1" x14ac:dyDescent="0.25">
      <c r="A331" s="147"/>
      <c r="B331" s="204"/>
      <c r="C331" s="5"/>
      <c r="D331" s="5"/>
      <c r="E331" s="115"/>
      <c r="F331" s="25" t="s">
        <v>142</v>
      </c>
      <c r="G331" s="9"/>
      <c r="H331" s="9"/>
      <c r="I331" s="9"/>
      <c r="J331" s="9"/>
      <c r="K331" s="9"/>
      <c r="L331" s="9"/>
      <c r="M331" s="9"/>
      <c r="N331" s="75">
        <v>0</v>
      </c>
      <c r="O331" s="75">
        <v>0</v>
      </c>
      <c r="P331" s="30">
        <v>0</v>
      </c>
      <c r="Q331" s="30">
        <v>0</v>
      </c>
      <c r="R331" s="30">
        <v>0</v>
      </c>
      <c r="S331" s="30">
        <f t="shared" ref="S331:S343" si="203">S223</f>
        <v>0</v>
      </c>
      <c r="T331" s="30">
        <f t="shared" si="202"/>
        <v>0</v>
      </c>
      <c r="U331" s="30">
        <f t="shared" si="202"/>
        <v>0</v>
      </c>
      <c r="V331" s="30">
        <f t="shared" si="202"/>
        <v>0</v>
      </c>
      <c r="W331" s="30">
        <f t="shared" si="202"/>
        <v>0</v>
      </c>
      <c r="X331" s="30">
        <f t="shared" si="202"/>
        <v>0</v>
      </c>
      <c r="Y331" s="30">
        <f t="shared" si="202"/>
        <v>0</v>
      </c>
      <c r="Z331" s="137">
        <f t="shared" si="202"/>
        <v>0</v>
      </c>
    </row>
    <row r="332" spans="1:31" ht="17.25" customHeight="1" x14ac:dyDescent="0.25">
      <c r="A332" s="147"/>
      <c r="B332" s="204"/>
      <c r="C332" s="5"/>
      <c r="D332" s="5"/>
      <c r="E332" s="115"/>
      <c r="F332" s="25" t="s">
        <v>3</v>
      </c>
      <c r="G332" s="9"/>
      <c r="H332" s="9"/>
      <c r="I332" s="9"/>
      <c r="J332" s="9"/>
      <c r="K332" s="9"/>
      <c r="L332" s="9"/>
      <c r="M332" s="9"/>
      <c r="N332" s="75">
        <v>0</v>
      </c>
      <c r="O332" s="75">
        <v>0</v>
      </c>
      <c r="P332" s="30">
        <v>0</v>
      </c>
      <c r="Q332" s="30">
        <v>0</v>
      </c>
      <c r="R332" s="30">
        <f t="shared" ref="R332:R342" si="204">R224</f>
        <v>0</v>
      </c>
      <c r="S332" s="30">
        <f t="shared" si="203"/>
        <v>0</v>
      </c>
      <c r="T332" s="30">
        <f t="shared" si="202"/>
        <v>0</v>
      </c>
      <c r="U332" s="30">
        <f t="shared" si="202"/>
        <v>0</v>
      </c>
      <c r="V332" s="30">
        <f t="shared" si="202"/>
        <v>0</v>
      </c>
      <c r="W332" s="30">
        <f t="shared" si="202"/>
        <v>0</v>
      </c>
      <c r="X332" s="30">
        <f t="shared" si="202"/>
        <v>0</v>
      </c>
      <c r="Y332" s="30">
        <f t="shared" si="202"/>
        <v>0</v>
      </c>
      <c r="Z332" s="137">
        <f t="shared" si="202"/>
        <v>0</v>
      </c>
    </row>
    <row r="333" spans="1:31" ht="28.5" customHeight="1" x14ac:dyDescent="0.25">
      <c r="A333" s="148"/>
      <c r="B333" s="205"/>
      <c r="C333" s="5"/>
      <c r="D333" s="5"/>
      <c r="E333" s="115"/>
      <c r="F333" s="25" t="s">
        <v>143</v>
      </c>
      <c r="G333" s="9"/>
      <c r="H333" s="9"/>
      <c r="I333" s="9"/>
      <c r="J333" s="9"/>
      <c r="K333" s="9"/>
      <c r="L333" s="9"/>
      <c r="M333" s="9"/>
      <c r="N333" s="75">
        <v>0</v>
      </c>
      <c r="O333" s="30">
        <f>O217</f>
        <v>0</v>
      </c>
      <c r="P333" s="30">
        <v>0</v>
      </c>
      <c r="Q333" s="30">
        <v>0</v>
      </c>
      <c r="R333" s="30">
        <f t="shared" si="204"/>
        <v>0</v>
      </c>
      <c r="S333" s="30">
        <f t="shared" si="203"/>
        <v>0</v>
      </c>
      <c r="T333" s="30">
        <f t="shared" si="202"/>
        <v>0</v>
      </c>
      <c r="U333" s="30">
        <f t="shared" si="202"/>
        <v>0</v>
      </c>
      <c r="V333" s="30">
        <f t="shared" si="202"/>
        <v>0</v>
      </c>
      <c r="W333" s="30">
        <f t="shared" si="202"/>
        <v>0</v>
      </c>
      <c r="X333" s="30">
        <f t="shared" si="202"/>
        <v>0</v>
      </c>
      <c r="Y333" s="30">
        <f t="shared" si="202"/>
        <v>0</v>
      </c>
      <c r="Z333" s="137">
        <f t="shared" si="202"/>
        <v>0</v>
      </c>
    </row>
    <row r="334" spans="1:31" ht="12.75" customHeight="1" x14ac:dyDescent="0.25">
      <c r="A334" s="146"/>
      <c r="B334" s="203" t="s">
        <v>152</v>
      </c>
      <c r="C334" s="5"/>
      <c r="D334" s="5"/>
      <c r="E334" s="115"/>
      <c r="F334" s="25" t="s">
        <v>1</v>
      </c>
      <c r="G334" s="9"/>
      <c r="H334" s="9"/>
      <c r="I334" s="9"/>
      <c r="J334" s="9"/>
      <c r="K334" s="9"/>
      <c r="L334" s="9"/>
      <c r="M334" s="9"/>
      <c r="N334" s="75">
        <v>0</v>
      </c>
      <c r="O334" s="29">
        <f t="shared" ref="O334" si="205">SUM(O335:O338)</f>
        <v>0</v>
      </c>
      <c r="P334" s="30">
        <v>0</v>
      </c>
      <c r="Q334" s="30">
        <v>0</v>
      </c>
      <c r="R334" s="30">
        <f t="shared" si="204"/>
        <v>0</v>
      </c>
      <c r="S334" s="30">
        <f t="shared" si="203"/>
        <v>0</v>
      </c>
      <c r="T334" s="30">
        <f t="shared" si="202"/>
        <v>0</v>
      </c>
      <c r="U334" s="30">
        <f t="shared" si="202"/>
        <v>0</v>
      </c>
      <c r="V334" s="30">
        <f t="shared" si="202"/>
        <v>0</v>
      </c>
      <c r="W334" s="30">
        <f t="shared" si="202"/>
        <v>0</v>
      </c>
      <c r="X334" s="30">
        <f t="shared" si="202"/>
        <v>0</v>
      </c>
      <c r="Y334" s="30">
        <f t="shared" si="202"/>
        <v>0</v>
      </c>
      <c r="Z334" s="137">
        <f t="shared" si="202"/>
        <v>0</v>
      </c>
    </row>
    <row r="335" spans="1:31" ht="25.5" customHeight="1" x14ac:dyDescent="0.25">
      <c r="A335" s="147"/>
      <c r="B335" s="204"/>
      <c r="C335" s="5"/>
      <c r="D335" s="5"/>
      <c r="E335" s="115"/>
      <c r="F335" s="25" t="s">
        <v>2</v>
      </c>
      <c r="G335" s="9"/>
      <c r="H335" s="9"/>
      <c r="I335" s="9"/>
      <c r="J335" s="9"/>
      <c r="K335" s="9"/>
      <c r="L335" s="9"/>
      <c r="M335" s="9"/>
      <c r="N335" s="75">
        <v>0</v>
      </c>
      <c r="O335" s="75">
        <v>0</v>
      </c>
      <c r="P335" s="30">
        <v>0</v>
      </c>
      <c r="Q335" s="30">
        <v>0</v>
      </c>
      <c r="R335" s="30">
        <f t="shared" si="204"/>
        <v>0</v>
      </c>
      <c r="S335" s="30">
        <f t="shared" si="203"/>
        <v>0</v>
      </c>
      <c r="T335" s="30">
        <f t="shared" si="202"/>
        <v>0</v>
      </c>
      <c r="U335" s="30">
        <f t="shared" si="202"/>
        <v>0</v>
      </c>
      <c r="V335" s="30">
        <f t="shared" si="202"/>
        <v>0</v>
      </c>
      <c r="W335" s="30">
        <f t="shared" si="202"/>
        <v>0</v>
      </c>
      <c r="X335" s="30">
        <f t="shared" si="202"/>
        <v>0</v>
      </c>
      <c r="Y335" s="30">
        <f t="shared" si="202"/>
        <v>0</v>
      </c>
      <c r="Z335" s="137">
        <f t="shared" si="202"/>
        <v>0</v>
      </c>
    </row>
    <row r="336" spans="1:31" ht="27" customHeight="1" x14ac:dyDescent="0.25">
      <c r="A336" s="147"/>
      <c r="B336" s="204"/>
      <c r="C336" s="5"/>
      <c r="D336" s="5"/>
      <c r="E336" s="115"/>
      <c r="F336" s="25" t="s">
        <v>142</v>
      </c>
      <c r="G336" s="9"/>
      <c r="H336" s="9"/>
      <c r="I336" s="9"/>
      <c r="J336" s="9"/>
      <c r="K336" s="9"/>
      <c r="L336" s="9"/>
      <c r="M336" s="9"/>
      <c r="N336" s="75">
        <v>0</v>
      </c>
      <c r="O336" s="75">
        <v>0</v>
      </c>
      <c r="P336" s="30">
        <v>0</v>
      </c>
      <c r="Q336" s="30">
        <v>0</v>
      </c>
      <c r="R336" s="30">
        <f t="shared" si="204"/>
        <v>0</v>
      </c>
      <c r="S336" s="30">
        <f t="shared" si="203"/>
        <v>0</v>
      </c>
      <c r="T336" s="30">
        <f t="shared" si="202"/>
        <v>0</v>
      </c>
      <c r="U336" s="30">
        <f t="shared" si="202"/>
        <v>0</v>
      </c>
      <c r="V336" s="30">
        <f t="shared" si="202"/>
        <v>0</v>
      </c>
      <c r="W336" s="30">
        <f t="shared" si="202"/>
        <v>0</v>
      </c>
      <c r="X336" s="30">
        <f t="shared" si="202"/>
        <v>0</v>
      </c>
      <c r="Y336" s="30">
        <f t="shared" si="202"/>
        <v>0</v>
      </c>
      <c r="Z336" s="137">
        <f t="shared" si="202"/>
        <v>0</v>
      </c>
    </row>
    <row r="337" spans="1:26" ht="18" customHeight="1" x14ac:dyDescent="0.25">
      <c r="A337" s="147"/>
      <c r="B337" s="204"/>
      <c r="C337" s="5"/>
      <c r="D337" s="5"/>
      <c r="E337" s="115"/>
      <c r="F337" s="25" t="s">
        <v>3</v>
      </c>
      <c r="G337" s="9"/>
      <c r="H337" s="9"/>
      <c r="I337" s="9"/>
      <c r="J337" s="9"/>
      <c r="K337" s="9"/>
      <c r="L337" s="9"/>
      <c r="M337" s="9"/>
      <c r="N337" s="75">
        <v>0</v>
      </c>
      <c r="O337" s="75">
        <v>0</v>
      </c>
      <c r="P337" s="30">
        <v>0</v>
      </c>
      <c r="Q337" s="30">
        <v>0</v>
      </c>
      <c r="R337" s="30">
        <f t="shared" si="204"/>
        <v>0</v>
      </c>
      <c r="S337" s="30">
        <f t="shared" si="203"/>
        <v>0</v>
      </c>
      <c r="T337" s="30">
        <f t="shared" si="202"/>
        <v>0</v>
      </c>
      <c r="U337" s="30">
        <f t="shared" si="202"/>
        <v>0</v>
      </c>
      <c r="V337" s="30">
        <f t="shared" si="202"/>
        <v>0</v>
      </c>
      <c r="W337" s="30">
        <f t="shared" si="202"/>
        <v>0</v>
      </c>
      <c r="X337" s="30">
        <f t="shared" si="202"/>
        <v>0</v>
      </c>
      <c r="Y337" s="30">
        <f t="shared" si="202"/>
        <v>0</v>
      </c>
      <c r="Z337" s="137">
        <f t="shared" si="202"/>
        <v>0</v>
      </c>
    </row>
    <row r="338" spans="1:26" ht="25.5" x14ac:dyDescent="0.25">
      <c r="A338" s="148"/>
      <c r="B338" s="205"/>
      <c r="C338" s="5"/>
      <c r="D338" s="5"/>
      <c r="E338" s="115"/>
      <c r="F338" s="25" t="s">
        <v>143</v>
      </c>
      <c r="G338" s="9"/>
      <c r="H338" s="9"/>
      <c r="I338" s="9"/>
      <c r="J338" s="9"/>
      <c r="K338" s="9"/>
      <c r="L338" s="9"/>
      <c r="M338" s="9"/>
      <c r="N338" s="75">
        <v>0</v>
      </c>
      <c r="O338" s="30">
        <f>O222</f>
        <v>0</v>
      </c>
      <c r="P338" s="30">
        <v>0</v>
      </c>
      <c r="Q338" s="30">
        <v>0</v>
      </c>
      <c r="R338" s="30">
        <f t="shared" si="204"/>
        <v>0</v>
      </c>
      <c r="S338" s="30">
        <f t="shared" si="203"/>
        <v>0</v>
      </c>
      <c r="T338" s="30">
        <f t="shared" si="202"/>
        <v>0</v>
      </c>
      <c r="U338" s="30">
        <f t="shared" si="202"/>
        <v>0</v>
      </c>
      <c r="V338" s="30">
        <f t="shared" si="202"/>
        <v>0</v>
      </c>
      <c r="W338" s="30">
        <f t="shared" si="202"/>
        <v>0</v>
      </c>
      <c r="X338" s="30">
        <f t="shared" si="202"/>
        <v>0</v>
      </c>
      <c r="Y338" s="30">
        <f t="shared" si="202"/>
        <v>0</v>
      </c>
      <c r="Z338" s="137">
        <f t="shared" si="202"/>
        <v>0</v>
      </c>
    </row>
    <row r="339" spans="1:26" ht="15" customHeight="1" x14ac:dyDescent="0.25">
      <c r="A339" s="146"/>
      <c r="B339" s="203" t="s">
        <v>154</v>
      </c>
      <c r="C339" s="5"/>
      <c r="D339" s="5"/>
      <c r="E339" s="115"/>
      <c r="F339" s="25" t="s">
        <v>1</v>
      </c>
      <c r="G339" s="9"/>
      <c r="H339" s="9"/>
      <c r="I339" s="9"/>
      <c r="J339" s="9"/>
      <c r="K339" s="9"/>
      <c r="L339" s="9"/>
      <c r="M339" s="9"/>
      <c r="N339" s="29">
        <f>SUM(N340:N343)</f>
        <v>0</v>
      </c>
      <c r="O339" s="29">
        <f t="shared" ref="O339" si="206">SUM(O340:O343)</f>
        <v>0</v>
      </c>
      <c r="P339" s="30">
        <v>0</v>
      </c>
      <c r="Q339" s="30">
        <v>0</v>
      </c>
      <c r="R339" s="30">
        <f t="shared" si="204"/>
        <v>0</v>
      </c>
      <c r="S339" s="30">
        <f t="shared" si="203"/>
        <v>0</v>
      </c>
      <c r="T339" s="30">
        <f t="shared" ref="T339:Z339" si="207">T235</f>
        <v>0</v>
      </c>
      <c r="U339" s="30">
        <f t="shared" si="207"/>
        <v>0</v>
      </c>
      <c r="V339" s="30">
        <f t="shared" ref="V339:Y339" si="208">V235</f>
        <v>0</v>
      </c>
      <c r="W339" s="30">
        <f t="shared" si="208"/>
        <v>0</v>
      </c>
      <c r="X339" s="30">
        <f t="shared" si="208"/>
        <v>0</v>
      </c>
      <c r="Y339" s="30">
        <f t="shared" si="208"/>
        <v>0</v>
      </c>
      <c r="Z339" s="137">
        <f t="shared" si="207"/>
        <v>0</v>
      </c>
    </row>
    <row r="340" spans="1:26" ht="25.5" x14ac:dyDescent="0.25">
      <c r="A340" s="147"/>
      <c r="B340" s="204"/>
      <c r="C340" s="5"/>
      <c r="D340" s="5"/>
      <c r="E340" s="115"/>
      <c r="F340" s="25" t="s">
        <v>2</v>
      </c>
      <c r="G340" s="9"/>
      <c r="H340" s="9"/>
      <c r="I340" s="9"/>
      <c r="J340" s="9"/>
      <c r="K340" s="9"/>
      <c r="L340" s="9"/>
      <c r="M340" s="9"/>
      <c r="N340" s="75">
        <v>0</v>
      </c>
      <c r="O340" s="75">
        <v>0</v>
      </c>
      <c r="P340" s="30">
        <v>0</v>
      </c>
      <c r="Q340" s="30">
        <v>0</v>
      </c>
      <c r="R340" s="30">
        <f t="shared" si="204"/>
        <v>0</v>
      </c>
      <c r="S340" s="30">
        <f t="shared" si="203"/>
        <v>0</v>
      </c>
      <c r="T340" s="30">
        <f t="shared" ref="T340:Z340" si="209">T236</f>
        <v>0</v>
      </c>
      <c r="U340" s="30">
        <f t="shared" si="209"/>
        <v>0</v>
      </c>
      <c r="V340" s="30">
        <f t="shared" ref="V340:Y340" si="210">V236</f>
        <v>0</v>
      </c>
      <c r="W340" s="30">
        <f t="shared" si="210"/>
        <v>0</v>
      </c>
      <c r="X340" s="30">
        <f t="shared" si="210"/>
        <v>0</v>
      </c>
      <c r="Y340" s="30">
        <f t="shared" si="210"/>
        <v>0</v>
      </c>
      <c r="Z340" s="137">
        <f t="shared" si="209"/>
        <v>0</v>
      </c>
    </row>
    <row r="341" spans="1:26" ht="25.5" x14ac:dyDescent="0.25">
      <c r="A341" s="147"/>
      <c r="B341" s="204"/>
      <c r="C341" s="5"/>
      <c r="D341" s="5"/>
      <c r="E341" s="115"/>
      <c r="F341" s="25" t="s">
        <v>142</v>
      </c>
      <c r="G341" s="9"/>
      <c r="H341" s="9"/>
      <c r="I341" s="9"/>
      <c r="J341" s="9"/>
      <c r="K341" s="9"/>
      <c r="L341" s="9"/>
      <c r="M341" s="9"/>
      <c r="N341" s="75">
        <v>0</v>
      </c>
      <c r="O341" s="75">
        <v>0</v>
      </c>
      <c r="P341" s="30">
        <v>0</v>
      </c>
      <c r="Q341" s="30">
        <v>0</v>
      </c>
      <c r="R341" s="30">
        <f t="shared" si="204"/>
        <v>0</v>
      </c>
      <c r="S341" s="30">
        <f t="shared" si="203"/>
        <v>0</v>
      </c>
      <c r="T341" s="30">
        <f t="shared" ref="T341:Z341" si="211">T237</f>
        <v>0</v>
      </c>
      <c r="U341" s="30">
        <f t="shared" si="211"/>
        <v>0</v>
      </c>
      <c r="V341" s="30">
        <f t="shared" ref="V341:Y341" si="212">V237</f>
        <v>0</v>
      </c>
      <c r="W341" s="30">
        <f t="shared" si="212"/>
        <v>0</v>
      </c>
      <c r="X341" s="30">
        <f t="shared" si="212"/>
        <v>0</v>
      </c>
      <c r="Y341" s="30">
        <f t="shared" si="212"/>
        <v>0</v>
      </c>
      <c r="Z341" s="137">
        <f t="shared" si="211"/>
        <v>0</v>
      </c>
    </row>
    <row r="342" spans="1:26" ht="15" customHeight="1" x14ac:dyDescent="0.25">
      <c r="A342" s="147"/>
      <c r="B342" s="204"/>
      <c r="C342" s="5"/>
      <c r="D342" s="5"/>
      <c r="E342" s="115"/>
      <c r="F342" s="25" t="s">
        <v>3</v>
      </c>
      <c r="G342" s="9"/>
      <c r="H342" s="9"/>
      <c r="I342" s="9"/>
      <c r="J342" s="9"/>
      <c r="K342" s="9"/>
      <c r="L342" s="9"/>
      <c r="M342" s="9"/>
      <c r="N342" s="75">
        <v>0</v>
      </c>
      <c r="O342" s="75">
        <v>0</v>
      </c>
      <c r="P342" s="30">
        <v>0</v>
      </c>
      <c r="Q342" s="30">
        <v>0</v>
      </c>
      <c r="R342" s="30">
        <f t="shared" si="204"/>
        <v>0</v>
      </c>
      <c r="S342" s="30">
        <f t="shared" si="203"/>
        <v>0</v>
      </c>
      <c r="T342" s="30">
        <f t="shared" ref="T342:Z342" si="213">T238</f>
        <v>0</v>
      </c>
      <c r="U342" s="30">
        <f t="shared" si="213"/>
        <v>0</v>
      </c>
      <c r="V342" s="30">
        <f t="shared" ref="V342:Y342" si="214">V238</f>
        <v>0</v>
      </c>
      <c r="W342" s="30">
        <f t="shared" si="214"/>
        <v>0</v>
      </c>
      <c r="X342" s="30">
        <f t="shared" si="214"/>
        <v>0</v>
      </c>
      <c r="Y342" s="30">
        <f t="shared" si="214"/>
        <v>0</v>
      </c>
      <c r="Z342" s="137">
        <f t="shared" si="213"/>
        <v>0</v>
      </c>
    </row>
    <row r="343" spans="1:26" ht="25.5" x14ac:dyDescent="0.25">
      <c r="A343" s="148"/>
      <c r="B343" s="205"/>
      <c r="C343" s="5"/>
      <c r="D343" s="5"/>
      <c r="E343" s="115"/>
      <c r="F343" s="25" t="s">
        <v>143</v>
      </c>
      <c r="G343" s="9"/>
      <c r="H343" s="9"/>
      <c r="I343" s="9"/>
      <c r="J343" s="9"/>
      <c r="K343" s="9"/>
      <c r="L343" s="9"/>
      <c r="M343" s="9"/>
      <c r="N343" s="29">
        <v>0</v>
      </c>
      <c r="O343" s="30">
        <v>0</v>
      </c>
      <c r="P343" s="30">
        <v>0</v>
      </c>
      <c r="Q343" s="30">
        <v>0</v>
      </c>
      <c r="R343" s="30">
        <f>R235</f>
        <v>0</v>
      </c>
      <c r="S343" s="30">
        <f t="shared" si="203"/>
        <v>0</v>
      </c>
      <c r="T343" s="30">
        <f t="shared" ref="T343:Z343" si="215">T239</f>
        <v>0</v>
      </c>
      <c r="U343" s="30">
        <f t="shared" si="215"/>
        <v>0</v>
      </c>
      <c r="V343" s="30">
        <f t="shared" ref="V343:Y343" si="216">V239</f>
        <v>0</v>
      </c>
      <c r="W343" s="30">
        <f t="shared" si="216"/>
        <v>0</v>
      </c>
      <c r="X343" s="30">
        <f t="shared" si="216"/>
        <v>0</v>
      </c>
      <c r="Y343" s="30">
        <f t="shared" si="216"/>
        <v>0</v>
      </c>
      <c r="Z343" s="137">
        <f t="shared" si="215"/>
        <v>0</v>
      </c>
    </row>
    <row r="344" spans="1:26" x14ac:dyDescent="0.25">
      <c r="Q344" s="1"/>
    </row>
    <row r="345" spans="1:26" x14ac:dyDescent="0.25">
      <c r="Q345" s="1"/>
    </row>
    <row r="346" spans="1:26" x14ac:dyDescent="0.25">
      <c r="Q346" s="1"/>
    </row>
    <row r="347" spans="1:26" x14ac:dyDescent="0.25">
      <c r="Q347" s="1"/>
    </row>
    <row r="348" spans="1:26" x14ac:dyDescent="0.25">
      <c r="Q348" s="1"/>
    </row>
    <row r="349" spans="1:26" x14ac:dyDescent="0.25">
      <c r="Q349" s="1"/>
    </row>
    <row r="350" spans="1:26" x14ac:dyDescent="0.25">
      <c r="O350" s="58"/>
      <c r="Q350" s="59"/>
    </row>
    <row r="351" spans="1:26" x14ac:dyDescent="0.25">
      <c r="Q351" s="1"/>
    </row>
    <row r="352" spans="1:26" x14ac:dyDescent="0.25">
      <c r="O352" s="57"/>
      <c r="Q352" s="1"/>
    </row>
    <row r="353" spans="17:21" x14ac:dyDescent="0.25">
      <c r="Q353" s="1"/>
    </row>
    <row r="354" spans="17:21" x14ac:dyDescent="0.25">
      <c r="Q354" s="1"/>
      <c r="S354" s="56"/>
      <c r="T354" s="5"/>
      <c r="U354" s="56"/>
    </row>
    <row r="355" spans="17:21" x14ac:dyDescent="0.25">
      <c r="Q355" s="1"/>
      <c r="S355" s="5"/>
      <c r="T355" s="5"/>
      <c r="U355" s="5"/>
    </row>
    <row r="356" spans="17:21" x14ac:dyDescent="0.25">
      <c r="Q356" s="1"/>
      <c r="S356" s="5"/>
      <c r="T356" s="5"/>
      <c r="U356" s="56"/>
    </row>
    <row r="357" spans="17:21" x14ac:dyDescent="0.25">
      <c r="Q357" s="1"/>
      <c r="S357" s="5"/>
      <c r="T357" s="5"/>
      <c r="U357" s="5"/>
    </row>
    <row r="358" spans="17:21" x14ac:dyDescent="0.25">
      <c r="Q358" s="1"/>
      <c r="S358" s="5"/>
      <c r="T358" s="5"/>
      <c r="U358" s="5"/>
    </row>
    <row r="359" spans="17:21" x14ac:dyDescent="0.25">
      <c r="Q359" s="1"/>
      <c r="S359" s="5"/>
      <c r="T359" s="5"/>
      <c r="U359" s="5"/>
    </row>
    <row r="360" spans="17:21" x14ac:dyDescent="0.25">
      <c r="Q360" s="1"/>
      <c r="S360" s="5"/>
      <c r="T360" s="5"/>
      <c r="U360" s="5"/>
    </row>
    <row r="361" spans="17:21" x14ac:dyDescent="0.25">
      <c r="Q361" s="1"/>
    </row>
  </sheetData>
  <mergeCells count="92">
    <mergeCell ref="B272:B275"/>
    <mergeCell ref="B276:B279"/>
    <mergeCell ref="B280:B283"/>
    <mergeCell ref="B288:B292"/>
    <mergeCell ref="A293:B295"/>
    <mergeCell ref="A284:A287"/>
    <mergeCell ref="A288:A292"/>
    <mergeCell ref="B334:B338"/>
    <mergeCell ref="B339:B343"/>
    <mergeCell ref="B284:B287"/>
    <mergeCell ref="B303:B307"/>
    <mergeCell ref="B308:B312"/>
    <mergeCell ref="B313:B317"/>
    <mergeCell ref="B318:B322"/>
    <mergeCell ref="B324:B328"/>
    <mergeCell ref="B329:B333"/>
    <mergeCell ref="B297:B301"/>
    <mergeCell ref="B268:B271"/>
    <mergeCell ref="A175:Z175"/>
    <mergeCell ref="B224:B227"/>
    <mergeCell ref="B232:B236"/>
    <mergeCell ref="A237:Z237"/>
    <mergeCell ref="B238:B241"/>
    <mergeCell ref="B242:B245"/>
    <mergeCell ref="B246:B249"/>
    <mergeCell ref="B256:B259"/>
    <mergeCell ref="B260:B263"/>
    <mergeCell ref="B264:B267"/>
    <mergeCell ref="A238:A241"/>
    <mergeCell ref="A242:A245"/>
    <mergeCell ref="A246:A249"/>
    <mergeCell ref="A256:A259"/>
    <mergeCell ref="A260:A263"/>
    <mergeCell ref="B170:B174"/>
    <mergeCell ref="B110:B113"/>
    <mergeCell ref="B114:B117"/>
    <mergeCell ref="B118:B122"/>
    <mergeCell ref="A16:Z16"/>
    <mergeCell ref="A123:Z123"/>
    <mergeCell ref="B124:B127"/>
    <mergeCell ref="B18:B21"/>
    <mergeCell ref="B76:B79"/>
    <mergeCell ref="B152:B155"/>
    <mergeCell ref="B156:B160"/>
    <mergeCell ref="A161:Z161"/>
    <mergeCell ref="B162:B165"/>
    <mergeCell ref="B166:B169"/>
    <mergeCell ref="A124:A127"/>
    <mergeCell ref="A118:A122"/>
    <mergeCell ref="U3:Z3"/>
    <mergeCell ref="Q4:Z4"/>
    <mergeCell ref="Q5:Z5"/>
    <mergeCell ref="Q6:Z6"/>
    <mergeCell ref="A9:Z9"/>
    <mergeCell ref="E12:E13"/>
    <mergeCell ref="B12:B13"/>
    <mergeCell ref="A12:A13"/>
    <mergeCell ref="F12:F13"/>
    <mergeCell ref="N12:Z12"/>
    <mergeCell ref="A297:A301"/>
    <mergeCell ref="A156:A160"/>
    <mergeCell ref="A152:A155"/>
    <mergeCell ref="A170:A174"/>
    <mergeCell ref="A224:A227"/>
    <mergeCell ref="A228:A231"/>
    <mergeCell ref="A232:A236"/>
    <mergeCell ref="A264:A267"/>
    <mergeCell ref="A268:A271"/>
    <mergeCell ref="A272:A275"/>
    <mergeCell ref="A276:A279"/>
    <mergeCell ref="A280:A283"/>
    <mergeCell ref="A110:A113"/>
    <mergeCell ref="A114:A117"/>
    <mergeCell ref="A76:A79"/>
    <mergeCell ref="A18:A21"/>
    <mergeCell ref="E18:E21"/>
    <mergeCell ref="E76:E79"/>
    <mergeCell ref="E110:E113"/>
    <mergeCell ref="E114:E117"/>
    <mergeCell ref="E118:E122"/>
    <mergeCell ref="E124:E127"/>
    <mergeCell ref="E152:E155"/>
    <mergeCell ref="A162:A165"/>
    <mergeCell ref="A166:A169"/>
    <mergeCell ref="A334:A338"/>
    <mergeCell ref="A339:A343"/>
    <mergeCell ref="A329:A333"/>
    <mergeCell ref="A324:A328"/>
    <mergeCell ref="A303:A307"/>
    <mergeCell ref="A308:A312"/>
    <mergeCell ref="A313:A317"/>
    <mergeCell ref="A318:A322"/>
  </mergeCells>
  <printOptions horizontalCentered="1"/>
  <pageMargins left="1.1811023622047245" right="0.19685039370078741" top="0.59055118110236227" bottom="0.19685039370078741" header="0" footer="0"/>
  <pageSetup paperSize="9" scale="63" firstPageNumber="3" fitToHeight="0" orientation="landscape" useFirstPageNumber="1" r:id="rId1"/>
  <headerFooter>
    <oddHeader>&amp;L
&amp;C&amp;"Times New Roman,обычный"&amp;12
&amp;P</oddHeader>
    <firstHeader>&amp;C&amp;P</firstHeader>
  </headerFooter>
  <rowBreaks count="5" manualBreakCount="5">
    <brk id="117" max="21" man="1"/>
    <brk id="160" max="21" man="1"/>
    <brk id="245" max="21" man="1"/>
    <brk id="271" max="21" man="1"/>
    <brk id="29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2 </vt:lpstr>
      <vt:lpstr>Лист4</vt:lpstr>
      <vt:lpstr>Лист5</vt:lpstr>
      <vt:lpstr>Лист6</vt:lpstr>
      <vt:lpstr>Лист7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2021-04-29T11:27:27Z</dcterms:modified>
</cp:coreProperties>
</file>