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5" yWindow="-45" windowWidth="19890" windowHeight="11445" tabRatio="695" activeTab="1"/>
  </bookViews>
  <sheets>
    <sheet name="1. Цел. показатели" sheetId="1" r:id="rId1"/>
    <sheet name="2. Основные мероприятия" sheetId="9" r:id="rId2"/>
    <sheet name="3 Перечень объектов" sheetId="16" state="hidden" r:id="rId3"/>
    <sheet name="4 Портфели" sheetId="3" state="hidden" r:id="rId4"/>
    <sheet name="5 Сводные показатели" sheetId="17" state="hidden" r:id="rId5"/>
    <sheet name="6 Перечень рисков" sheetId="11" state="hidden" r:id="rId6"/>
    <sheet name="7 Переч об кап строит" sheetId="12" state="hidden" r:id="rId7"/>
    <sheet name="8 Пл меропр оц эф-ти" sheetId="13" state="hidden" r:id="rId8"/>
    <sheet name="9 Предл гражд" sheetId="14" state="hidden" r:id="rId9"/>
    <sheet name="Приложение к МП дорожная карта" sheetId="15" r:id="rId10"/>
  </sheets>
  <definedNames>
    <definedName name="_xlnm.Print_Titles" localSheetId="1">'2. Основные мероприятия'!$6:$6</definedName>
    <definedName name="_xlnm.Print_Titles" localSheetId="3">'4 Портфели'!$4:$6</definedName>
    <definedName name="_xlnm.Print_Area" localSheetId="1">'2. Основные мероприятия'!$A$1:$Q$141</definedName>
    <definedName name="_xlnm.Print_Area" localSheetId="3">'4 Портфели'!$A$1:$T$28</definedName>
    <definedName name="_xlnm.Print_Area" localSheetId="4">'5 Сводные показатели'!$A$1:$P$7</definedName>
    <definedName name="_xlnm.Print_Area" localSheetId="5">'6 Перечень рисков'!$A$1:$C$9</definedName>
    <definedName name="_xlnm.Print_Area" localSheetId="6">'7 Переч об кап строит'!$A$1:$F$6</definedName>
  </definedNames>
  <calcPr calcId="145621"/>
</workbook>
</file>

<file path=xl/calcChain.xml><?xml version="1.0" encoding="utf-8"?>
<calcChain xmlns="http://schemas.openxmlformats.org/spreadsheetml/2006/main">
  <c r="H86" i="9" l="1"/>
  <c r="G105" i="9" l="1"/>
  <c r="G102" i="9" s="1"/>
  <c r="G140" i="9"/>
  <c r="G64" i="9"/>
  <c r="G60" i="9"/>
  <c r="G58" i="9" s="1"/>
  <c r="O8" i="3" l="1"/>
  <c r="P8" i="3"/>
  <c r="Q8" i="3"/>
  <c r="R8" i="3"/>
  <c r="S8" i="3"/>
  <c r="T8" i="3"/>
  <c r="O13" i="3"/>
  <c r="P13" i="3"/>
  <c r="Q13" i="3"/>
  <c r="R13" i="3"/>
  <c r="S13" i="3"/>
  <c r="T13" i="3"/>
  <c r="O18" i="3"/>
  <c r="P18" i="3"/>
  <c r="Q18" i="3"/>
  <c r="R18" i="3"/>
  <c r="S18" i="3"/>
  <c r="T18" i="3"/>
  <c r="F97" i="9" l="1"/>
  <c r="G97" i="9"/>
  <c r="H97" i="9"/>
  <c r="I97" i="9"/>
  <c r="J97" i="9"/>
  <c r="K97" i="9"/>
  <c r="L97" i="9"/>
  <c r="M97" i="9"/>
  <c r="N97" i="9"/>
  <c r="O97" i="9"/>
  <c r="P97" i="9"/>
  <c r="Q97" i="9"/>
  <c r="E97" i="9"/>
  <c r="H105" i="9"/>
  <c r="I105" i="9"/>
  <c r="J105" i="9"/>
  <c r="K105" i="9"/>
  <c r="L105" i="9"/>
  <c r="M105" i="9"/>
  <c r="N105" i="9"/>
  <c r="O105" i="9"/>
  <c r="P105" i="9"/>
  <c r="Q105" i="9"/>
  <c r="F103" i="9"/>
  <c r="G103" i="9"/>
  <c r="H103" i="9"/>
  <c r="I103" i="9"/>
  <c r="J103" i="9"/>
  <c r="K103" i="9"/>
  <c r="L103" i="9"/>
  <c r="M103" i="9"/>
  <c r="N103" i="9"/>
  <c r="O103" i="9"/>
  <c r="P103" i="9"/>
  <c r="Q103" i="9"/>
  <c r="E103" i="9"/>
  <c r="G12" i="1" l="1"/>
  <c r="H28" i="3"/>
  <c r="H27" i="3"/>
  <c r="H26" i="3"/>
  <c r="H25" i="3"/>
  <c r="H24" i="3"/>
  <c r="P12" i="1" l="1"/>
  <c r="D12" i="1" l="1"/>
  <c r="E12" i="1"/>
  <c r="F12" i="1"/>
  <c r="H12" i="1"/>
  <c r="I12" i="1"/>
  <c r="J12" i="1"/>
  <c r="K12" i="1"/>
  <c r="L12" i="1"/>
  <c r="M12" i="1"/>
  <c r="N12" i="1"/>
  <c r="O12" i="1"/>
  <c r="C12" i="1"/>
  <c r="J8" i="1"/>
  <c r="K8" i="1"/>
  <c r="L8" i="1"/>
  <c r="M8" i="1"/>
  <c r="N8" i="1"/>
  <c r="O8" i="1"/>
  <c r="F8" i="1"/>
  <c r="G8" i="1"/>
  <c r="H8" i="1"/>
  <c r="I8" i="1"/>
  <c r="E8" i="1"/>
  <c r="D8" i="1" l="1"/>
  <c r="I60" i="9" l="1"/>
  <c r="H60" i="9"/>
  <c r="E60" i="9" l="1"/>
  <c r="O15" i="9"/>
  <c r="O16" i="9"/>
  <c r="O17" i="9"/>
  <c r="O8" i="9"/>
  <c r="I65" i="9"/>
  <c r="I140" i="9" s="1"/>
  <c r="I17" i="9"/>
  <c r="I16" i="9"/>
  <c r="I15" i="9"/>
  <c r="O13" i="9" l="1"/>
  <c r="I58" i="9"/>
  <c r="H58" i="9"/>
  <c r="G73" i="9"/>
  <c r="I13" i="9"/>
  <c r="H51" i="9"/>
  <c r="G29" i="9"/>
  <c r="F58" i="9" l="1"/>
  <c r="F55" i="9" l="1"/>
  <c r="H55" i="9" l="1"/>
  <c r="F22" i="9" l="1"/>
  <c r="F105" i="9" s="1"/>
  <c r="H52" i="9" l="1"/>
  <c r="I52" i="9"/>
  <c r="J52" i="9"/>
  <c r="K52" i="9"/>
  <c r="L52" i="9"/>
  <c r="M52" i="9"/>
  <c r="N52" i="9"/>
  <c r="O52" i="9"/>
  <c r="P52" i="9"/>
  <c r="Q52" i="9"/>
  <c r="H53" i="9"/>
  <c r="G52" i="9"/>
  <c r="G53" i="9"/>
  <c r="G51" i="9"/>
  <c r="I8" i="3" l="1"/>
  <c r="J8" i="3"/>
  <c r="K8" i="3"/>
  <c r="L8" i="3"/>
  <c r="M8" i="3"/>
  <c r="N8" i="3"/>
  <c r="H9" i="3"/>
  <c r="H10" i="3"/>
  <c r="H11" i="3"/>
  <c r="H12" i="3"/>
  <c r="I13" i="3"/>
  <c r="J13" i="3"/>
  <c r="K13" i="3"/>
  <c r="L13" i="3"/>
  <c r="M13" i="3"/>
  <c r="N13" i="3"/>
  <c r="H14" i="3"/>
  <c r="H15" i="3"/>
  <c r="H16" i="3"/>
  <c r="H17" i="3"/>
  <c r="I18" i="3"/>
  <c r="J18" i="3"/>
  <c r="K18" i="3"/>
  <c r="L18" i="3"/>
  <c r="M18" i="3"/>
  <c r="N18" i="3"/>
  <c r="H19" i="3"/>
  <c r="H20" i="3"/>
  <c r="H21" i="3"/>
  <c r="H22" i="3"/>
  <c r="H8" i="3" l="1"/>
  <c r="H18" i="3"/>
  <c r="H13" i="3"/>
  <c r="E22" i="9"/>
  <c r="F19" i="9" l="1"/>
  <c r="F65" i="9" l="1"/>
  <c r="F140" i="9" s="1"/>
  <c r="E80" i="9"/>
  <c r="E79" i="9"/>
  <c r="E78" i="9"/>
  <c r="F76" i="9"/>
  <c r="F81" i="9" s="1"/>
  <c r="G76" i="9"/>
  <c r="G81" i="9" s="1"/>
  <c r="H76" i="9"/>
  <c r="H81" i="9" s="1"/>
  <c r="I76" i="9"/>
  <c r="I81" i="9" s="1"/>
  <c r="J76" i="9"/>
  <c r="J81" i="9" s="1"/>
  <c r="K76" i="9"/>
  <c r="K81" i="9" s="1"/>
  <c r="L76" i="9"/>
  <c r="L81" i="9" s="1"/>
  <c r="M76" i="9"/>
  <c r="M81" i="9" s="1"/>
  <c r="N76" i="9"/>
  <c r="N81" i="9" s="1"/>
  <c r="O76" i="9"/>
  <c r="O81" i="9" s="1"/>
  <c r="P76" i="9"/>
  <c r="P81" i="9" s="1"/>
  <c r="Q76" i="9"/>
  <c r="Q81" i="9" s="1"/>
  <c r="Q85" i="9"/>
  <c r="P85" i="9"/>
  <c r="O85" i="9"/>
  <c r="N85" i="9"/>
  <c r="M85" i="9"/>
  <c r="L85" i="9"/>
  <c r="K85" i="9"/>
  <c r="J85" i="9"/>
  <c r="I85" i="9"/>
  <c r="H85" i="9"/>
  <c r="G85" i="9"/>
  <c r="F85" i="9"/>
  <c r="Q84" i="9"/>
  <c r="P84" i="9"/>
  <c r="O84" i="9"/>
  <c r="N84" i="9"/>
  <c r="M84" i="9"/>
  <c r="L84" i="9"/>
  <c r="K84" i="9"/>
  <c r="J84" i="9"/>
  <c r="I84" i="9"/>
  <c r="H84" i="9"/>
  <c r="G84" i="9"/>
  <c r="F84" i="9"/>
  <c r="Q83" i="9"/>
  <c r="P83" i="9"/>
  <c r="O83" i="9"/>
  <c r="N83" i="9"/>
  <c r="M83" i="9"/>
  <c r="L83" i="9"/>
  <c r="K83" i="9"/>
  <c r="J83" i="9"/>
  <c r="I83" i="9"/>
  <c r="H83" i="9"/>
  <c r="G83" i="9"/>
  <c r="F83" i="9"/>
  <c r="E76" i="9" l="1"/>
  <c r="E85" i="9"/>
  <c r="E84" i="9"/>
  <c r="E81" i="9"/>
  <c r="E83" i="9"/>
  <c r="F44" i="9"/>
  <c r="G44" i="9"/>
  <c r="H44" i="9"/>
  <c r="I44" i="9"/>
  <c r="J44" i="9"/>
  <c r="K44" i="9"/>
  <c r="L44" i="9"/>
  <c r="M44" i="9"/>
  <c r="N44" i="9"/>
  <c r="O44" i="9"/>
  <c r="P44" i="9"/>
  <c r="Q44" i="9"/>
  <c r="E48" i="9"/>
  <c r="E47" i="9"/>
  <c r="E46" i="9"/>
  <c r="P15" i="1"/>
  <c r="E44" i="9" l="1"/>
  <c r="F74" i="9" l="1"/>
  <c r="G74" i="9"/>
  <c r="H74" i="9"/>
  <c r="I74" i="9"/>
  <c r="J74" i="9"/>
  <c r="K74" i="9"/>
  <c r="L74" i="9"/>
  <c r="M74" i="9"/>
  <c r="N74" i="9"/>
  <c r="O74" i="9"/>
  <c r="P74" i="9"/>
  <c r="Q74" i="9"/>
  <c r="F72" i="9"/>
  <c r="G72" i="9"/>
  <c r="H72" i="9"/>
  <c r="I72" i="9"/>
  <c r="J72" i="9"/>
  <c r="K72" i="9"/>
  <c r="L72" i="9"/>
  <c r="M72" i="9"/>
  <c r="N72" i="9"/>
  <c r="O72" i="9"/>
  <c r="P72" i="9"/>
  <c r="Q72" i="9"/>
  <c r="G65" i="9"/>
  <c r="H65" i="9"/>
  <c r="H140" i="9" s="1"/>
  <c r="J65" i="9"/>
  <c r="J140" i="9" s="1"/>
  <c r="K65" i="9"/>
  <c r="K140" i="9" s="1"/>
  <c r="L65" i="9"/>
  <c r="L140" i="9" s="1"/>
  <c r="M65" i="9"/>
  <c r="M140" i="9" s="1"/>
  <c r="N65" i="9"/>
  <c r="N140" i="9" s="1"/>
  <c r="O65" i="9"/>
  <c r="O140" i="9" s="1"/>
  <c r="P65" i="9"/>
  <c r="P140" i="9" s="1"/>
  <c r="Q65" i="9"/>
  <c r="Q140" i="9" s="1"/>
  <c r="E69" i="9"/>
  <c r="E68" i="9"/>
  <c r="E67" i="9"/>
  <c r="E62" i="9"/>
  <c r="E61" i="9"/>
  <c r="E59" i="9"/>
  <c r="E57" i="9"/>
  <c r="F73" i="9"/>
  <c r="H73" i="9"/>
  <c r="I73" i="9"/>
  <c r="K58" i="9"/>
  <c r="K55" i="9" s="1"/>
  <c r="L58" i="9"/>
  <c r="L73" i="9" s="1"/>
  <c r="M58" i="9"/>
  <c r="M73" i="9" s="1"/>
  <c r="N58" i="9"/>
  <c r="N55" i="9" s="1"/>
  <c r="O58" i="9"/>
  <c r="O55" i="9" s="1"/>
  <c r="P58" i="9"/>
  <c r="P55" i="9" s="1"/>
  <c r="Q58" i="9"/>
  <c r="Q73" i="9" s="1"/>
  <c r="F53" i="9"/>
  <c r="F52" i="9"/>
  <c r="F51" i="9"/>
  <c r="H29" i="9"/>
  <c r="I29" i="9"/>
  <c r="J29" i="9"/>
  <c r="K29" i="9"/>
  <c r="L29" i="9"/>
  <c r="M29" i="9"/>
  <c r="N29" i="9"/>
  <c r="O29" i="9"/>
  <c r="P29" i="9"/>
  <c r="Q29" i="9"/>
  <c r="F39" i="9"/>
  <c r="G39" i="9"/>
  <c r="H39" i="9"/>
  <c r="I39" i="9"/>
  <c r="J39" i="9"/>
  <c r="K39" i="9"/>
  <c r="L39" i="9"/>
  <c r="M39" i="9"/>
  <c r="N39" i="9"/>
  <c r="O39" i="9"/>
  <c r="P39" i="9"/>
  <c r="Q39" i="9"/>
  <c r="E43" i="9"/>
  <c r="E42" i="9"/>
  <c r="E41" i="9"/>
  <c r="F34" i="9"/>
  <c r="G34" i="9"/>
  <c r="H34" i="9"/>
  <c r="I34" i="9"/>
  <c r="J34" i="9"/>
  <c r="K34" i="9"/>
  <c r="L34" i="9"/>
  <c r="M34" i="9"/>
  <c r="N34" i="9"/>
  <c r="O34" i="9"/>
  <c r="P34" i="9"/>
  <c r="Q34" i="9"/>
  <c r="E38" i="9"/>
  <c r="E37" i="9"/>
  <c r="E36" i="9"/>
  <c r="F24" i="9"/>
  <c r="G24" i="9"/>
  <c r="H24" i="9"/>
  <c r="I24" i="9"/>
  <c r="J24" i="9"/>
  <c r="J23" i="9" s="1"/>
  <c r="J53" i="9" s="1"/>
  <c r="K24" i="9"/>
  <c r="K23" i="9" s="1"/>
  <c r="K53" i="9" s="1"/>
  <c r="L24" i="9"/>
  <c r="L23" i="9" s="1"/>
  <c r="L53" i="9" s="1"/>
  <c r="M24" i="9"/>
  <c r="M23" i="9" s="1"/>
  <c r="M53" i="9" s="1"/>
  <c r="N24" i="9"/>
  <c r="N23" i="9" s="1"/>
  <c r="N53" i="9" s="1"/>
  <c r="O24" i="9"/>
  <c r="O23" i="9" s="1"/>
  <c r="O53" i="9" s="1"/>
  <c r="O106" i="9" s="1"/>
  <c r="P24" i="9"/>
  <c r="P23" i="9" s="1"/>
  <c r="P53" i="9" s="1"/>
  <c r="Q24" i="9"/>
  <c r="Q23" i="9" s="1"/>
  <c r="Q53" i="9" s="1"/>
  <c r="G19" i="9"/>
  <c r="H19" i="9"/>
  <c r="F29" i="9"/>
  <c r="E32" i="9"/>
  <c r="E31" i="9"/>
  <c r="E27" i="9"/>
  <c r="E26" i="9"/>
  <c r="F8" i="9"/>
  <c r="F102" i="9" s="1"/>
  <c r="G8" i="9"/>
  <c r="H8" i="9"/>
  <c r="H102" i="9" s="1"/>
  <c r="I8" i="9"/>
  <c r="J8" i="9"/>
  <c r="K8" i="9"/>
  <c r="L8" i="9"/>
  <c r="M8" i="9"/>
  <c r="N8" i="9"/>
  <c r="P8" i="9"/>
  <c r="Q8" i="9"/>
  <c r="E12" i="9"/>
  <c r="E11" i="9"/>
  <c r="E10" i="9"/>
  <c r="E105" i="9" l="1"/>
  <c r="J55" i="9"/>
  <c r="J70" i="9" s="1"/>
  <c r="E58" i="9"/>
  <c r="O21" i="9"/>
  <c r="K21" i="9"/>
  <c r="N21" i="9"/>
  <c r="F49" i="9"/>
  <c r="Q21" i="9"/>
  <c r="M21" i="9"/>
  <c r="P21" i="9"/>
  <c r="P51" i="9" s="1"/>
  <c r="L21" i="9"/>
  <c r="L51" i="9" s="1"/>
  <c r="H49" i="9"/>
  <c r="O70" i="9"/>
  <c r="K70" i="9"/>
  <c r="Q55" i="9"/>
  <c r="Q70" i="9" s="1"/>
  <c r="G49" i="9"/>
  <c r="N70" i="9"/>
  <c r="O73" i="9"/>
  <c r="P70" i="9"/>
  <c r="K73" i="9"/>
  <c r="M55" i="9"/>
  <c r="M70" i="9" s="1"/>
  <c r="P73" i="9"/>
  <c r="L55" i="9"/>
  <c r="L70" i="9" s="1"/>
  <c r="E72" i="9"/>
  <c r="N73" i="9"/>
  <c r="J73" i="9"/>
  <c r="E74" i="9"/>
  <c r="E65" i="9"/>
  <c r="E140" i="9" s="1"/>
  <c r="E8" i="9"/>
  <c r="E24" i="9"/>
  <c r="E29" i="9"/>
  <c r="E52" i="9"/>
  <c r="E39" i="9"/>
  <c r="E34" i="9"/>
  <c r="J21" i="9"/>
  <c r="J51" i="9" s="1"/>
  <c r="P19" i="9" l="1"/>
  <c r="L19" i="9"/>
  <c r="M19" i="9"/>
  <c r="M102" i="9" s="1"/>
  <c r="M51" i="9"/>
  <c r="K19" i="9"/>
  <c r="K102" i="9" s="1"/>
  <c r="K51" i="9"/>
  <c r="N19" i="9"/>
  <c r="N102" i="9" s="1"/>
  <c r="N51" i="9"/>
  <c r="Q19" i="9"/>
  <c r="Q102" i="9" s="1"/>
  <c r="Q51" i="9"/>
  <c r="O19" i="9"/>
  <c r="O102" i="9" s="1"/>
  <c r="O51" i="9"/>
  <c r="O104" i="9" s="1"/>
  <c r="E73" i="9"/>
  <c r="J19" i="9"/>
  <c r="J49" i="9" l="1"/>
  <c r="J102" i="9"/>
  <c r="L49" i="9"/>
  <c r="L102" i="9"/>
  <c r="P49" i="9"/>
  <c r="P102" i="9"/>
  <c r="P17" i="9"/>
  <c r="L17" i="9"/>
  <c r="Q49" i="9"/>
  <c r="Q17" i="9"/>
  <c r="Q106" i="9" s="1"/>
  <c r="K49" i="9"/>
  <c r="K17" i="9"/>
  <c r="K106" i="9" s="1"/>
  <c r="O49" i="9"/>
  <c r="N49" i="9"/>
  <c r="N17" i="9"/>
  <c r="N106" i="9" s="1"/>
  <c r="M17" i="9"/>
  <c r="M106" i="9" s="1"/>
  <c r="M49" i="9"/>
  <c r="J17" i="9"/>
  <c r="L90" i="9" l="1"/>
  <c r="L100" i="9" s="1"/>
  <c r="L106" i="9"/>
  <c r="P90" i="9"/>
  <c r="P106" i="9"/>
  <c r="J90" i="9"/>
  <c r="J100" i="9" s="1"/>
  <c r="J106" i="9"/>
  <c r="P16" i="9"/>
  <c r="P89" i="9" s="1"/>
  <c r="P99" i="9" s="1"/>
  <c r="L16" i="9"/>
  <c r="L89" i="9" s="1"/>
  <c r="L99" i="9" s="1"/>
  <c r="K16" i="9"/>
  <c r="K90" i="9"/>
  <c r="K100" i="9" s="1"/>
  <c r="M90" i="9"/>
  <c r="M100" i="9" s="1"/>
  <c r="M16" i="9"/>
  <c r="O90" i="9"/>
  <c r="O100" i="9" s="1"/>
  <c r="N16" i="9"/>
  <c r="N90" i="9"/>
  <c r="N100" i="9" s="1"/>
  <c r="Q90" i="9"/>
  <c r="Q100" i="9" s="1"/>
  <c r="Q16" i="9"/>
  <c r="J16" i="9"/>
  <c r="J89" i="9" s="1"/>
  <c r="J99" i="9" s="1"/>
  <c r="H70" i="9"/>
  <c r="I55" i="9"/>
  <c r="I70" i="9" s="1"/>
  <c r="P95" i="9" l="1"/>
  <c r="P100" i="9"/>
  <c r="P15" i="9"/>
  <c r="P13" i="9" s="1"/>
  <c r="P86" i="9" s="1"/>
  <c r="P96" i="9" s="1"/>
  <c r="L15" i="9"/>
  <c r="M89" i="9"/>
  <c r="M99" i="9" s="1"/>
  <c r="M15" i="9"/>
  <c r="M104" i="9" s="1"/>
  <c r="N15" i="9"/>
  <c r="N104" i="9" s="1"/>
  <c r="N89" i="9"/>
  <c r="N99" i="9" s="1"/>
  <c r="Q89" i="9"/>
  <c r="Q99" i="9" s="1"/>
  <c r="Q15" i="9"/>
  <c r="Q104" i="9" s="1"/>
  <c r="O89" i="9"/>
  <c r="O99" i="9" s="1"/>
  <c r="K15" i="9"/>
  <c r="K104" i="9" s="1"/>
  <c r="K89" i="9"/>
  <c r="K99" i="9" s="1"/>
  <c r="J15" i="9"/>
  <c r="E33" i="9"/>
  <c r="I23" i="9"/>
  <c r="I53" i="9" s="1"/>
  <c r="E28" i="9"/>
  <c r="F15" i="9"/>
  <c r="G15" i="9"/>
  <c r="H15" i="9"/>
  <c r="F16" i="9"/>
  <c r="F89" i="9" s="1"/>
  <c r="F99" i="9" s="1"/>
  <c r="G16" i="9"/>
  <c r="G89" i="9" s="1"/>
  <c r="G99" i="9" s="1"/>
  <c r="H16" i="9"/>
  <c r="H89" i="9" s="1"/>
  <c r="H99" i="9" s="1"/>
  <c r="F17" i="9"/>
  <c r="G17" i="9"/>
  <c r="H17" i="9"/>
  <c r="G55" i="9"/>
  <c r="G70" i="9" s="1"/>
  <c r="G88" i="9" l="1"/>
  <c r="G98" i="9" s="1"/>
  <c r="G104" i="9"/>
  <c r="L88" i="9"/>
  <c r="L98" i="9" s="1"/>
  <c r="L104" i="9"/>
  <c r="F88" i="9"/>
  <c r="F98" i="9" s="1"/>
  <c r="F104" i="9"/>
  <c r="J88" i="9"/>
  <c r="J98" i="9" s="1"/>
  <c r="J104" i="9"/>
  <c r="P88" i="9"/>
  <c r="P98" i="9" s="1"/>
  <c r="P104" i="9"/>
  <c r="G90" i="9"/>
  <c r="G100" i="9" s="1"/>
  <c r="G106" i="9"/>
  <c r="H90" i="9"/>
  <c r="H100" i="9" s="1"/>
  <c r="H106" i="9"/>
  <c r="F90" i="9"/>
  <c r="F100" i="9" s="1"/>
  <c r="F106" i="9"/>
  <c r="H88" i="9"/>
  <c r="H98" i="9" s="1"/>
  <c r="H104" i="9"/>
  <c r="E53" i="9"/>
  <c r="I106" i="9"/>
  <c r="L13" i="9"/>
  <c r="L86" i="9" s="1"/>
  <c r="L96" i="9" s="1"/>
  <c r="O88" i="9"/>
  <c r="O98" i="9" s="1"/>
  <c r="O86" i="9"/>
  <c r="O96" i="9" s="1"/>
  <c r="N88" i="9"/>
  <c r="N98" i="9" s="1"/>
  <c r="N13" i="9"/>
  <c r="N86" i="9" s="1"/>
  <c r="N96" i="9" s="1"/>
  <c r="Q88" i="9"/>
  <c r="Q98" i="9" s="1"/>
  <c r="Q13" i="9"/>
  <c r="Q86" i="9" s="1"/>
  <c r="Q96" i="9" s="1"/>
  <c r="M88" i="9"/>
  <c r="M98" i="9" s="1"/>
  <c r="M13" i="9"/>
  <c r="M86" i="9" s="1"/>
  <c r="M96" i="9" s="1"/>
  <c r="K88" i="9"/>
  <c r="K98" i="9" s="1"/>
  <c r="K13" i="9"/>
  <c r="K86" i="9" s="1"/>
  <c r="K96" i="9" s="1"/>
  <c r="J13" i="9"/>
  <c r="J86" i="9" s="1"/>
  <c r="J96" i="9" s="1"/>
  <c r="E55" i="9"/>
  <c r="F70" i="9"/>
  <c r="E23" i="9"/>
  <c r="I51" i="9"/>
  <c r="I104" i="9" s="1"/>
  <c r="H13" i="9"/>
  <c r="H96" i="9" s="1"/>
  <c r="G13" i="9"/>
  <c r="G86" i="9" s="1"/>
  <c r="G96" i="9" s="1"/>
  <c r="F13" i="9"/>
  <c r="E51" i="9" l="1"/>
  <c r="E49" i="9" s="1"/>
  <c r="F86" i="9"/>
  <c r="F96" i="9" s="1"/>
  <c r="E70" i="9"/>
  <c r="E21" i="9"/>
  <c r="I19" i="9"/>
  <c r="I102" i="9" s="1"/>
  <c r="I49" i="9" l="1"/>
  <c r="E19" i="9"/>
  <c r="E102" i="9" s="1"/>
  <c r="I90" i="9" l="1"/>
  <c r="I89" i="9"/>
  <c r="I99" i="9" s="1"/>
  <c r="E17" i="9"/>
  <c r="E106" i="9" s="1"/>
  <c r="E90" i="9" l="1"/>
  <c r="I100" i="9"/>
  <c r="E89" i="9"/>
  <c r="E99" i="9" s="1"/>
  <c r="E16" i="9"/>
  <c r="E95" i="9" l="1"/>
  <c r="E100" i="9"/>
  <c r="I88" i="9"/>
  <c r="I98" i="9" s="1"/>
  <c r="I86" i="9"/>
  <c r="I96" i="9" s="1"/>
  <c r="E15" i="9"/>
  <c r="E104" i="9" s="1"/>
  <c r="E88" i="9" l="1"/>
  <c r="E13" i="9"/>
  <c r="E86" i="9" l="1"/>
  <c r="E96" i="9" s="1"/>
  <c r="E98" i="9"/>
</calcChain>
</file>

<file path=xl/sharedStrings.xml><?xml version="1.0" encoding="utf-8"?>
<sst xmlns="http://schemas.openxmlformats.org/spreadsheetml/2006/main" count="423" uniqueCount="196">
  <si>
    <t>№ показателя</t>
  </si>
  <si>
    <t>Наименование целевых показателей</t>
  </si>
  <si>
    <t>Базовый показатель на начало реализации муниципальной программы</t>
  </si>
  <si>
    <t>Целевое значение показателя на момент окончания реализации муниципальной программы</t>
  </si>
  <si>
    <t>Источники финансирования</t>
  </si>
  <si>
    <t>Всего</t>
  </si>
  <si>
    <t>Финансовые затраты на реализацию (рублей)</t>
  </si>
  <si>
    <t>2019 г.</t>
  </si>
  <si>
    <t>2020 г.</t>
  </si>
  <si>
    <t>2021 г.</t>
  </si>
  <si>
    <t>2023 г.</t>
  </si>
  <si>
    <t>2024 г.</t>
  </si>
  <si>
    <t>2025 г.</t>
  </si>
  <si>
    <t>2026 г.</t>
  </si>
  <si>
    <t>2027 г.</t>
  </si>
  <si>
    <t>2028 г.</t>
  </si>
  <si>
    <t>2029 г.</t>
  </si>
  <si>
    <t>2030 г.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</si>
  <si>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</si>
  <si>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</si>
  <si>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</si>
  <si>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</si>
  <si>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</si>
  <si>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В том числе:</t>
  </si>
  <si>
    <t>№ п/п</t>
  </si>
  <si>
    <t>Наименование портфеля проектов, проекта</t>
  </si>
  <si>
    <t>Наименование проекта или мероприятия</t>
  </si>
  <si>
    <t>Номер основного мероприятия</t>
  </si>
  <si>
    <t>Цели</t>
  </si>
  <si>
    <t>Срок реализации</t>
  </si>
  <si>
    <t>ИТОГО</t>
  </si>
  <si>
    <t>2.1</t>
  </si>
  <si>
    <t>2.2</t>
  </si>
  <si>
    <t>Всего:</t>
  </si>
  <si>
    <t>3.1.</t>
  </si>
  <si>
    <t xml:space="preserve">  1.1</t>
  </si>
  <si>
    <t>3.2</t>
  </si>
  <si>
    <t>УЖКХ</t>
  </si>
  <si>
    <t>МКУ "УМТО"</t>
  </si>
  <si>
    <t>Обустройтсво, содержаниее и обслуживание объектов озеленения (клумб и цветников), санитарное содержаниетерритории города</t>
  </si>
  <si>
    <t>3.1.1</t>
  </si>
  <si>
    <t>3.1.2</t>
  </si>
  <si>
    <t>Оказание услуг по предоставлению спец.транспорта
(Организация субботников)</t>
  </si>
  <si>
    <t>2.3</t>
  </si>
  <si>
    <t>2.4</t>
  </si>
  <si>
    <t>2.5</t>
  </si>
  <si>
    <t>2.6</t>
  </si>
  <si>
    <t>4.1</t>
  </si>
  <si>
    <t>Итого по портфелю проектов № 1</t>
  </si>
  <si>
    <t>2022 г.</t>
  </si>
  <si>
    <t>Договор с Югра Экология (субботники)</t>
  </si>
  <si>
    <t>3.1.3</t>
  </si>
  <si>
    <t>3.1.4</t>
  </si>
  <si>
    <t>Содержание мест (площадок) накопления твердых коммунальных отходов</t>
  </si>
  <si>
    <t xml:space="preserve">Разработка генеральной схемы санитарной очистки территории муниципального образования
</t>
  </si>
  <si>
    <t>Мероприятия по предупреждению образования и ликвидации несанкционированных свалок отходов  (2)</t>
  </si>
  <si>
    <t>8</t>
  </si>
  <si>
    <t>4.2</t>
  </si>
  <si>
    <t>Таблица 1</t>
  </si>
  <si>
    <t>Таблица 5</t>
  </si>
  <si>
    <t>Таблица 6</t>
  </si>
  <si>
    <t xml:space="preserve">Описание риска </t>
  </si>
  <si>
    <t>Меры по преодолению рисков</t>
  </si>
  <si>
    <t>Наименование муниципального образования</t>
  </si>
  <si>
    <t>Значения показателя по годам</t>
  </si>
  <si>
    <t>Основные  мероприятия муниципальной программы  (их связь с целевыми показателями муниципальной программы)</t>
  </si>
  <si>
    <t>Ответственный исполнитель/соисполнитель</t>
  </si>
  <si>
    <t xml:space="preserve">всего </t>
  </si>
  <si>
    <t>Таблица 2</t>
  </si>
  <si>
    <t>Итого по подпрограмме 1</t>
  </si>
  <si>
    <t>Итого по подпрограмме 2</t>
  </si>
  <si>
    <t>Итого по подпрограмме 3</t>
  </si>
  <si>
    <t>Мероприятия по организации использования, охраны, защиты, воспроизводства городских лесов ( 3)</t>
  </si>
  <si>
    <t>Поддержка (содействие) граждан и общественных объединений при реализации экологических проектов (4)</t>
  </si>
  <si>
    <t>Формирование системы адаптации к изменениям климата и снижению негативного воздействия на окружающую среду (4)</t>
  </si>
  <si>
    <t>Санитарное содержание и озеленение территории города (6)</t>
  </si>
  <si>
    <t>Проведение дезинсекционной (ларвицидной), акарицидной обработок и барьерной дератизации (8)</t>
  </si>
  <si>
    <t>Итого по подпрограмме 4</t>
  </si>
  <si>
    <t>Всего по муниципальной программе:</t>
  </si>
  <si>
    <t>Инвестиции в объекты муниципальной собственности</t>
  </si>
  <si>
    <t>Таблица 3</t>
  </si>
  <si>
    <t>Мероприятия по очистке от твердых коммунальных отходов берегов водных объектов в границах города Покачи (5)</t>
  </si>
  <si>
    <t>2.3, 2.6</t>
  </si>
  <si>
    <t>Согласно паспорту проекта</t>
  </si>
  <si>
    <t>12.2024</t>
  </si>
  <si>
    <t>2. Портфели проектов муниципального образования города Покачи</t>
  </si>
  <si>
    <t>Проект 1</t>
  </si>
  <si>
    <t>Таблица 4</t>
  </si>
  <si>
    <t>Перечень объектов капитального строительства</t>
  </si>
  <si>
    <t>Мощность</t>
  </si>
  <si>
    <t>Срок строительства, проектирования</t>
  </si>
  <si>
    <t xml:space="preserve">Источник финансирования </t>
  </si>
  <si>
    <t>15 тыс. тонн в год</t>
  </si>
  <si>
    <t/>
  </si>
  <si>
    <t xml:space="preserve">
</t>
  </si>
  <si>
    <t>иные расходы</t>
  </si>
  <si>
    <t xml:space="preserve">Эффект от реализации инвестиционного проекта </t>
  </si>
  <si>
    <t xml:space="preserve">№ п/п </t>
  </si>
  <si>
    <t xml:space="preserve">Номер, наименование мероприятия (таблица2) </t>
  </si>
  <si>
    <t>Меры, направленные на достижение значений (уровней) показателей</t>
  </si>
  <si>
    <t xml:space="preserve">Ответственный исполнитель/соисполнитель </t>
  </si>
  <si>
    <t xml:space="preserve">Контрольное событие (промежуточный результат) </t>
  </si>
  <si>
    <t xml:space="preserve">№п/п </t>
  </si>
  <si>
    <t xml:space="preserve">Предложение </t>
  </si>
  <si>
    <t xml:space="preserve">Номер, наименование мероприятия (таблица 2) </t>
  </si>
  <si>
    <t xml:space="preserve">Наименование целевого показателя (таблица 1) </t>
  </si>
  <si>
    <t xml:space="preserve">Описание механизма реализации предложения </t>
  </si>
  <si>
    <t xml:space="preserve">Ответственный исполнитель </t>
  </si>
  <si>
    <t>Таблица 7</t>
  </si>
  <si>
    <t xml:space="preserve">Наименование портфеля проектов, основанного на национальных и федеральных проектах Российской Федерации </t>
  </si>
  <si>
    <t>План мероприятий, направленный на достижение значений (уровней) показателей оценки эффективности деятельности органов местного самоуправления на 2019-2024 годы</t>
  </si>
  <si>
    <t>Строительство локального объекта для утилизации  и обезвреживания  отходов  (1)</t>
  </si>
  <si>
    <t xml:space="preserve"> Мероприятия по экологическому просвещению, образованию населения и формированию экологической культуры (4)</t>
  </si>
  <si>
    <t>Соисполнитель 5 (управление образования)</t>
  </si>
  <si>
    <t>Соисполнитель 6 (управление культуры, спорта и молодежной политики)</t>
  </si>
  <si>
    <t>Иные мероприятия по благоустройству рекреационных зон (7)</t>
  </si>
  <si>
    <t xml:space="preserve">Целевые показатели муниципальной программы </t>
  </si>
  <si>
    <t xml:space="preserve">Распределение финансовых ресурсов муниципальной программы </t>
  </si>
  <si>
    <t>Локальный объект для  утилизации  и обезвреживания  отходов</t>
  </si>
  <si>
    <t>Наименование мероприятия</t>
  </si>
  <si>
    <t>Ответственная структура</t>
  </si>
  <si>
    <t>Срок исполнения</t>
  </si>
  <si>
    <t>Ведение  тематического раздела «Информация по обращению с отходами производства и потребления» на официальном сайте муниципального образования</t>
  </si>
  <si>
    <t>с 1 января по 30 декабря 2020 года</t>
  </si>
  <si>
    <t xml:space="preserve">Размещение информации на платежных документах за жилищно-коммунальные услуги </t>
  </si>
  <si>
    <t>Издание и распространение в местах массового пребывания населения информационных брошюр, листовок, плакатов</t>
  </si>
  <si>
    <t>Привлечение к информационной работе волонтеров, молодежных центров, школьных лесничеств</t>
  </si>
  <si>
    <t>до 30 декабря 2020 года</t>
  </si>
  <si>
    <t>Мероприятия, реализуемые на принципах проектного управления, направленные в том числе на исполнение национальных проектов (программ) Российской Федерации</t>
  </si>
  <si>
    <t>Предложения граждан по реализации национальных проектов Российской Федерации в автономном округе, учтенные в государственной программе</t>
  </si>
  <si>
    <t>План мероприятий («дорожная карта») по информированию граждан о переходе на новую систему обращения с твердыми коммунальными отходами на 2020 год</t>
  </si>
  <si>
    <t>Перечень объектов социально-культурного и коммунально-бытового назначения, масштабные инвестиционные проекты</t>
  </si>
  <si>
    <t>№</t>
  </si>
  <si>
    <t>Наименование инвестиционного проекта</t>
  </si>
  <si>
    <t>Объем финансирования инвестиционного проекта</t>
  </si>
  <si>
    <t>Эффект от реализации инвестиционного проекта (налоговые поступления, количество создаваемых мест в детских дошкольных учреждениях и т.п.)</t>
  </si>
  <si>
    <t>Сводные показатели муниципальных заданий</t>
  </si>
  <si>
    <t>Наименование муниципальных услуг (работ)</t>
  </si>
  <si>
    <t>Наименование показателя объема (единицы измерения) муниципальных услуг (работ)</t>
  </si>
  <si>
    <t>Значение показателя на момент окончания реализации муниципальной программы</t>
  </si>
  <si>
    <t>Таблица 8</t>
  </si>
  <si>
    <t>Таблица 9</t>
  </si>
  <si>
    <t>Параметры финансового обеспечения, рублей</t>
  </si>
  <si>
    <t>Перечень возможных рисков при реализации муниципальной программы и мер по их преодолению</t>
  </si>
  <si>
    <t>Количество введенных в эксплуатацию объектов утилизации и обезвреживания отходов, шт &lt;1&gt;</t>
  </si>
  <si>
    <t>&lt;4&gt; Рассчитывается как отношение численности населения, принявшего участие в эколого-просветительских и эколого-образовательных мероприятиях, к общей численности населения автономного округа, по формуле:
А / Б x 100%, где:
А - численность населения города, принявшего участие в эколого-просветительских и эколого-образовательных мероприятиях, проведенных на территории города за отчетный год;
Б - общая численность населения города за отчетный год.
Федеральный закон от 10.01.2002 № 7-ФЗ «Об охране окружающей среды».
Пункт 7 Указа Президента Российской Федерации от 07.05.2018 № 204 «О национальных целях и стратегических задачах развития Российской Федерации на период до 2024 года», данные из паспорта портфеля проектов «Экология» в части декомпозиции и целевых значений показателя «Количество населения, вовлеченного в волонтерские акции», утвержденный Проектным комитетом Ханты-Мансийского автономного округа – Югра от 21.08.2018.</t>
  </si>
  <si>
    <t xml:space="preserve">&lt;1&gt; Год окончания действия полигона твердых бытовых отходов 2028 год (сведения из регионального реестра объектов размещения отходов (полигоны твердых коммунальных и производственных отходов по состоянию на 01.01.2019г.).
</t>
  </si>
  <si>
    <t>&lt;2&gt;  Определяются в соответствии с формой федерального государственного статистического наблюдения 2-ТП (отходы), утвержденной приказом Федеральной службы государственной статистики от 19.08.2019 № 459.
Указ Президента Российской Федерации от 07.05.2018 № 204 «О национальных целях и стратегических задачах развития Российской Федерации на период до 2024 года».</t>
  </si>
  <si>
    <t>Подпрограмма 1. Строительство объектов природоохранного назначения</t>
  </si>
  <si>
    <t xml:space="preserve">Подпрограмма 2. Организация мероприятий по охране окружающей среды
</t>
  </si>
  <si>
    <t>Подпрограмма 3. Благоустройство рекреационных зон</t>
  </si>
  <si>
    <t>Подпрограмма 4. Организация противоэпидемических мероприятий</t>
  </si>
  <si>
    <t>УпоВБГОиЧС,                       УЖКХ</t>
  </si>
  <si>
    <t>МКУ «УМТО»</t>
  </si>
  <si>
    <t>-</t>
  </si>
  <si>
    <t>Портфель проектов «Экология»</t>
  </si>
  <si>
    <t xml:space="preserve">Региональный проект «Сохранение уникальных водных объектов» (4, 5) </t>
  </si>
  <si>
    <t>Непрогнозируемые изменения федерального и регионального законодательства, связанные с расширением полномочий, не обеспеченных бюджетным финансированием, выделенным на выполнение государственной программы</t>
  </si>
  <si>
    <t xml:space="preserve">Отсутствие интереса потенциальных участников к реализации предлагаемых муниципальной программой мероприятий
</t>
  </si>
  <si>
    <t>Предупреждение данного риска осуществляется посредством активной нормотворческой деятельности и законодательной инициативы, оперативного реагирования на изменения федерального и окружного законодательства в части принятия соответствующих нормативных актов, их методического, информационного сопровождения</t>
  </si>
  <si>
    <t xml:space="preserve">1) корректировка основных мероприятий муниципальной программы и целевых показателей муниципальной программы;
2) перераспределение финансовых ресурсов на приоритетные мероприятия для целенаправленного и эффективного расходования бюджетных средств;
3) проведение мероприятий по планированию и организации муниципальных закупок, в том числе своевременная разработка и корректировка ежегодных планов-графиков закупок и планов закупок; подготовка исходных документов для проведения муниципальных закупок и осуществление контроля за исполнением муниципальных контрактов, заключенных в результате проведения закупок
</t>
  </si>
  <si>
    <t>Предупреждение данного риска осуществляется планированием закупок муниципальных нужд и контролем за исполнением муниципальнх контрактов</t>
  </si>
  <si>
    <t>Сокращение бюджетного финансирования (региональный, местный бюджеты), выделенного на реализацию муниципальной программы, что повлечет пересмотр стратегических ее задач или снижение ожидаемых эффектов от реализации муниципальной программы</t>
  </si>
  <si>
    <t>Невыполнение муниципальных контрактов, связаное с отсутствием исполнителей (поставщиков, подрядчиков) товаров (работ, услуг), определяемых в порядке, установленном законодательством Российской Федерации</t>
  </si>
  <si>
    <t xml:space="preserve">Информационное, организационно-методическое и экспертно-аналитическое сопровождение мероприятий, проведение мониторинга и анализа, освещение в средствах массовой информации, на официальном сайте органов местного самоуправления города Покачи и в информационно-телекоммуникационной сети «Интернет» процессов и результатов реализации муниципальной программы
</t>
  </si>
  <si>
    <t>Иные источники финансирования</t>
  </si>
  <si>
    <t>1) исполнение Указа Президента Российской Федерации от 07.05.2018 № 204 «О национальных целях и стратегических задачах развития Российской Федерации на период до 2024 года»;
2) налоговые поступления</t>
  </si>
  <si>
    <t>УЖКХ, 
управляющая компания, ресурсоснабжающие организации города</t>
  </si>
  <si>
    <t>УЖКХ, 
учреждения образования, культуры и спорта  и молодежной политики (по согласованию)</t>
  </si>
  <si>
    <t>Приложение
 к муниципальной программе «Обеспечение экологической безопасности на территории города Покачи на 2019 - 2025 годы и на период до 2030 года», утвержденной постановлением администрации города Покачи от ____________ № ________</t>
  </si>
  <si>
    <t>Ответственный исполнитель (УЖКХ)</t>
  </si>
  <si>
    <t>Соисполнитель 1 (МУ «УКС»)</t>
  </si>
  <si>
    <t>Соисполнитель 2 (КУМИ)</t>
  </si>
  <si>
    <t>Соисполнитель 4 (УпоВБГОиЧС)</t>
  </si>
  <si>
    <t>Соисполнитель 7 (МКУ «УМТО»)</t>
  </si>
  <si>
    <t>Соисполнитель 3 (Отдел архитектуры и градостроительства)</t>
  </si>
  <si>
    <t>УЖКХ,                               МУ «УКС», КУМИ, отдел архитектуры и градостроительства</t>
  </si>
  <si>
    <t>УЖКХ,                               управление образования, 
управление культуры, спорта и молодежной политики</t>
  </si>
  <si>
    <t>УЖКХ, 
управление культуры, спорта и молодежной политики (по согласованию)</t>
  </si>
  <si>
    <t>Объем вывезенных и утилизированных отходов в результате ликвидации мест несанкционированного размещения отходов, м3 - Оу</t>
  </si>
  <si>
    <t>Общий объем отходов подлежащих утилизации, м3 - О</t>
  </si>
  <si>
    <t>Доля вывезенных и утилизированных отходов в результате ликвидации мест несанкционированного размещения отходов, % - Ду
Ду=Оу/О*100</t>
  </si>
  <si>
    <t>Доля населения, вовлеченного в эколого-просветительские и эколого-образовательные мероприятия, в том числе эковолонтеры, от общей численности населения города, % - Дн
Дн=А/Б*100</t>
  </si>
  <si>
    <t>Численность населения города, принявшего участие в эколого-просветительских и эколого-образовательных мероприятиях, проведенных на территории города за отчетный год, чел. - А</t>
  </si>
  <si>
    <t>Общая численность населения города за отчетный год, чел. - Б</t>
  </si>
  <si>
    <t>Площадь городских лесов, на которой снижена природная пожарная опасность, га &lt;2&gt;</t>
  </si>
  <si>
    <t>&lt;2&gt; Определяются исходя из нормативов и параметров санитарно-оздоровительных и лесовосстановительных мероприятий, установленных лесохозяйственным регламентом городских лесов города Покачи, утвержденным постановлением администрации города от 11.04.2016 № 328. По данным лесоустройства площадь городских лесов составляет 940 га.</t>
  </si>
  <si>
    <t>&lt;3&gt; Пункт 7 Указа Президента Российской Федерации от 07.05.2018 № 204 «О национальных целях и стратегических задачах развития Российской Федерации на период до 2024 года», данные портфеля проектов «Экология» в части декомпозиции и целевых значений показателя «Протяженность очищенной прибрежной полосы водных объектов».</t>
  </si>
  <si>
    <t xml:space="preserve">&lt;4&gt; В соответствии с основными показателями озелененных территорий из  Генерального плана города Покачи, утвержденного решением Думы города Покачи от 17.12.2014 № 111.
</t>
  </si>
  <si>
    <t xml:space="preserve">&lt;5&gt; Муниципальный контракт на выполнение работ по содержанию детских дворовых и спортивных площадок.
</t>
  </si>
  <si>
    <t>Протяженность очищенной прибрежной полосы водных объектов, км &lt;3&gt;</t>
  </si>
  <si>
    <t>Площадь городских территорий общего пользования (скверы, аллеи и т.п.), занятых зелеными насаждениями, га &lt;4&gt;</t>
  </si>
  <si>
    <t>Количество обслуживаемых детских
игровых и спортивных площадок, шт &lt;5&gt;</t>
  </si>
  <si>
    <t>Площадь, на которой проведены мероприятия по дезинсекции и дератизации, га &lt;6&gt;</t>
  </si>
  <si>
    <t>&lt;6&gt; Муниципальный контракт на оказание услуг по проведению акарицидной, дезинсекционной (ларвицидной) обработок, барьерной дератизации, а также сбору и утилизации трупов животных  на территории города Покачи. Перечень объектов, подлежащих акарицидной, дезинсекционной (ларвицидной) обработке и барьерной дератизации на территории города Покачи, определен в соответствии с требованиями Постановления Правительства ХМАО - Югры от 03.03.2017 № 73-п «Об установлении критериев отбора площадей в муниципальных образованиях Ханты-Мансийского автономного округа - Югры, подлежащих дезинсекции и дератизации, нормативов расходов на организацию осуществления мероприятий по проведению дезинсекции и дератизации в муниципальных образованиях Ханты-Мансийского автономного округа - Югры и нормативов расходов на осуществление мероприятий по контролю эффективности проведения дезинсекции и дератизации, а также нормативов расходов на администрирование переданных отдельных государственных полномочий по организации осуществления мероприятий по проведению дезинсекции и дератизации в муниципальных образованиях Ханты-Мансийского автономного округа - Югры и внесении изменений в постановление Правительства Ханты-Мансийского автономного округа - Югры от 8 мая 2013 года № 160-п «Об организации мероприятий по проведению дезинфекции, дезинсекции и дератизации в Ханты-Мансийском автономном округе - Югре».</t>
  </si>
  <si>
    <t>1. Портфели проектов, основанные на национальных и федеральных проектах Российской Федерации, портфели проектов Ханты-Мансийского автономного округа - Югры, портфели проектов Ханты-Мансийского автономного округа - Югры (указывается перечень портфелей проектов, не основанных на национальных и федеральных проектах Российской Федерации), портфели проектов Ханты-Мансийского автономного округа - Югры (указываются проекты, не включенные в состав портфелей Ханты-Мансийского автономного округа - Югры).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</si>
</sst>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4" fontId="5" fillId="0" borderId="1" xfId="1" applyNumberFormat="1" applyFont="1" applyFill="1" applyBorder="1" applyAlignment="1">
      <alignment horizontal="center" vertical="top"/>
    </xf>
    <xf numFmtId="0" fontId="8" fillId="0" borderId="0" xfId="1" applyFont="1" applyFill="1" applyAlignment="1">
      <alignment horizontal="right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2" fontId="2" fillId="0" borderId="1" xfId="0" applyNumberFormat="1" applyFont="1" applyBorder="1"/>
    <xf numFmtId="4" fontId="5" fillId="0" borderId="12" xfId="1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4" fontId="5" fillId="0" borderId="0" xfId="1" applyNumberFormat="1" applyFont="1" applyFill="1" applyBorder="1" applyAlignment="1">
      <alignment horizontal="center" vertical="top"/>
    </xf>
    <xf numFmtId="4" fontId="5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quotePrefix="1" applyFont="1" applyAlignment="1">
      <alignment vertical="top"/>
    </xf>
    <xf numFmtId="0" fontId="2" fillId="0" borderId="1" xfId="0" quotePrefix="1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/>
    <xf numFmtId="0" fontId="10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1" fillId="0" borderId="0" xfId="1" applyFont="1" applyFill="1" applyAlignment="1">
      <alignment horizontal="center"/>
    </xf>
    <xf numFmtId="0" fontId="4" fillId="0" borderId="0" xfId="1" applyFont="1" applyFill="1"/>
    <xf numFmtId="4" fontId="4" fillId="0" borderId="0" xfId="1" applyNumberFormat="1" applyFont="1" applyFill="1"/>
    <xf numFmtId="4" fontId="4" fillId="0" borderId="0" xfId="1" applyNumberFormat="1" applyFont="1" applyFill="1" applyAlignment="1">
      <alignment horizontal="right"/>
    </xf>
    <xf numFmtId="0" fontId="1" fillId="0" borderId="0" xfId="0" applyFont="1" applyFill="1"/>
    <xf numFmtId="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/>
    </xf>
    <xf numFmtId="0" fontId="6" fillId="0" borderId="1" xfId="1" applyFont="1" applyFill="1" applyBorder="1" applyAlignment="1">
      <alignment vertical="top" wrapText="1"/>
    </xf>
    <xf numFmtId="4" fontId="14" fillId="0" borderId="1" xfId="1" applyNumberFormat="1" applyFont="1" applyFill="1" applyBorder="1" applyAlignment="1">
      <alignment horizontal="center" vertical="top"/>
    </xf>
    <xf numFmtId="49" fontId="6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6" xfId="1" applyNumberFormat="1" applyFont="1" applyFill="1" applyBorder="1" applyAlignment="1">
      <alignment horizontal="left" vertical="center" wrapText="1"/>
    </xf>
    <xf numFmtId="49" fontId="6" fillId="0" borderId="6" xfId="1" applyNumberFormat="1" applyFont="1" applyFill="1" applyBorder="1" applyAlignment="1">
      <alignment horizontal="center" vertical="top"/>
    </xf>
    <xf numFmtId="0" fontId="5" fillId="0" borderId="6" xfId="1" applyFont="1" applyFill="1" applyBorder="1" applyAlignment="1">
      <alignment horizontal="left" vertical="top" wrapText="1"/>
    </xf>
    <xf numFmtId="4" fontId="0" fillId="0" borderId="0" xfId="0" applyNumberFormat="1" applyFont="1" applyFill="1"/>
    <xf numFmtId="0" fontId="6" fillId="0" borderId="1" xfId="1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1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2" fontId="2" fillId="0" borderId="7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justify" vertical="top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right"/>
    </xf>
    <xf numFmtId="0" fontId="13" fillId="0" borderId="10" xfId="1" applyFont="1" applyFill="1" applyBorder="1" applyAlignment="1">
      <alignment horizontal="left" vertical="center" wrapText="1"/>
    </xf>
    <xf numFmtId="0" fontId="13" fillId="0" borderId="11" xfId="1" applyFont="1" applyFill="1" applyBorder="1" applyAlignment="1">
      <alignment horizontal="left" vertical="center" wrapText="1"/>
    </xf>
    <xf numFmtId="0" fontId="13" fillId="0" borderId="12" xfId="1" applyFont="1" applyFill="1" applyBorder="1" applyAlignment="1">
      <alignment horizontal="left" vertical="center" wrapText="1"/>
    </xf>
    <xf numFmtId="0" fontId="13" fillId="0" borderId="13" xfId="1" applyFont="1" applyFill="1" applyBorder="1" applyAlignment="1">
      <alignment horizontal="left" vertical="center" wrapText="1"/>
    </xf>
    <xf numFmtId="0" fontId="13" fillId="0" borderId="14" xfId="1" applyFont="1" applyFill="1" applyBorder="1" applyAlignment="1">
      <alignment horizontal="left" vertical="center" wrapText="1"/>
    </xf>
    <xf numFmtId="0" fontId="13" fillId="0" borderId="15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left" vertical="top" wrapText="1"/>
    </xf>
    <xf numFmtId="0" fontId="1" fillId="0" borderId="10" xfId="1" applyFont="1" applyFill="1" applyBorder="1" applyAlignment="1">
      <alignment horizontal="left" vertical="center" wrapText="1"/>
    </xf>
    <xf numFmtId="0" fontId="1" fillId="0" borderId="11" xfId="1" applyFont="1" applyFill="1" applyBorder="1" applyAlignment="1">
      <alignment horizontal="left" vertical="center" wrapText="1"/>
    </xf>
    <xf numFmtId="0" fontId="1" fillId="0" borderId="12" xfId="1" applyFont="1" applyFill="1" applyBorder="1" applyAlignment="1">
      <alignment horizontal="left" vertical="center" wrapText="1"/>
    </xf>
    <xf numFmtId="0" fontId="1" fillId="0" borderId="13" xfId="1" applyFont="1" applyFill="1" applyBorder="1" applyAlignment="1">
      <alignment horizontal="left" vertical="center" wrapText="1"/>
    </xf>
    <xf numFmtId="0" fontId="1" fillId="0" borderId="14" xfId="1" applyFont="1" applyFill="1" applyBorder="1" applyAlignment="1">
      <alignment horizontal="left" vertical="center" wrapText="1"/>
    </xf>
    <xf numFmtId="0" fontId="1" fillId="0" borderId="15" xfId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wrapText="1"/>
    </xf>
    <xf numFmtId="49" fontId="6" fillId="0" borderId="6" xfId="1" applyNumberFormat="1" applyFont="1" applyFill="1" applyBorder="1" applyAlignment="1">
      <alignment horizontal="center" vertical="top"/>
    </xf>
    <xf numFmtId="49" fontId="6" fillId="0" borderId="9" xfId="1" applyNumberFormat="1" applyFont="1" applyFill="1" applyBorder="1" applyAlignment="1">
      <alignment horizontal="center" vertical="top"/>
    </xf>
    <xf numFmtId="49" fontId="6" fillId="0" borderId="7" xfId="1" applyNumberFormat="1" applyFont="1" applyFill="1" applyBorder="1" applyAlignment="1">
      <alignment horizontal="center" vertical="top"/>
    </xf>
    <xf numFmtId="0" fontId="1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top"/>
    </xf>
    <xf numFmtId="0" fontId="11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top"/>
    </xf>
    <xf numFmtId="0" fontId="1" fillId="0" borderId="3" xfId="1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ECFF"/>
      <color rgb="FFCC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AC06E570D27381CB577F654296A9AA0A4B81A69AEAF576F17B5C3B6FEC2E0B9E2F608AAF80A81ED56994268F2BA18524EAD8FEF1E5E94AC55F0B4371LEVDL" TargetMode="External"/><Relationship Id="rId1" Type="http://schemas.openxmlformats.org/officeDocument/2006/relationships/hyperlink" Target="consultantplus://offline/ref=AC06E570D27381CB577F654296A9AA0A4B81A69AEAF576F17B5C3B6FEC2E0B9E2F608AAF80A81ED56994278724A18524EAD8FEF1E5E94AC55F0B4371LEVD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7"/>
  <sheetViews>
    <sheetView view="pageBreakPreview" zoomScale="85" zoomScaleNormal="70" zoomScaleSheetLayoutView="85" zoomScalePageLayoutView="85" workbookViewId="0">
      <selection activeCell="B32" sqref="B32"/>
    </sheetView>
  </sheetViews>
  <sheetFormatPr defaultRowHeight="15.75" x14ac:dyDescent="0.25"/>
  <cols>
    <col min="1" max="1" width="11.5703125" style="49" customWidth="1"/>
    <col min="2" max="2" width="43.140625" style="49" customWidth="1"/>
    <col min="3" max="3" width="21.85546875" style="49" customWidth="1"/>
    <col min="4" max="4" width="10.7109375" style="49" customWidth="1"/>
    <col min="5" max="6" width="10" style="49" customWidth="1"/>
    <col min="7" max="7" width="9.5703125" style="49" bestFit="1" customWidth="1"/>
    <col min="8" max="10" width="9.140625" style="49"/>
    <col min="11" max="11" width="9.140625" style="49" customWidth="1"/>
    <col min="12" max="15" width="9.140625" style="49"/>
    <col min="16" max="16" width="25.140625" style="49" customWidth="1"/>
    <col min="17" max="16384" width="9.140625" style="49"/>
  </cols>
  <sheetData>
    <row r="1" spans="1:16" s="46" customFormat="1" ht="21" customHeight="1" x14ac:dyDescent="0.3">
      <c r="P1" s="47" t="s">
        <v>58</v>
      </c>
    </row>
    <row r="2" spans="1:16" s="46" customFormat="1" ht="21" customHeight="1" x14ac:dyDescent="0.3">
      <c r="P2" s="47"/>
    </row>
    <row r="3" spans="1:16" s="46" customFormat="1" ht="46.5" customHeight="1" x14ac:dyDescent="0.25">
      <c r="A3" s="88" t="s">
        <v>116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s="46" customFormat="1" ht="39" customHeight="1" x14ac:dyDescent="0.25">
      <c r="A4" s="90" t="s">
        <v>0</v>
      </c>
      <c r="B4" s="90" t="s">
        <v>1</v>
      </c>
      <c r="C4" s="90" t="s">
        <v>2</v>
      </c>
      <c r="D4" s="92" t="s">
        <v>64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4" t="s">
        <v>3</v>
      </c>
    </row>
    <row r="5" spans="1:16" s="46" customFormat="1" ht="45.75" customHeight="1" x14ac:dyDescent="0.25">
      <c r="A5" s="91"/>
      <c r="B5" s="91"/>
      <c r="C5" s="91"/>
      <c r="D5" s="48" t="s">
        <v>7</v>
      </c>
      <c r="E5" s="48" t="s">
        <v>8</v>
      </c>
      <c r="F5" s="48" t="s">
        <v>9</v>
      </c>
      <c r="G5" s="48" t="s">
        <v>49</v>
      </c>
      <c r="H5" s="48" t="s">
        <v>10</v>
      </c>
      <c r="I5" s="48" t="s">
        <v>11</v>
      </c>
      <c r="J5" s="48" t="s">
        <v>12</v>
      </c>
      <c r="K5" s="48" t="s">
        <v>13</v>
      </c>
      <c r="L5" s="48" t="s">
        <v>14</v>
      </c>
      <c r="M5" s="48" t="s">
        <v>15</v>
      </c>
      <c r="N5" s="48" t="s">
        <v>16</v>
      </c>
      <c r="O5" s="48" t="s">
        <v>17</v>
      </c>
      <c r="P5" s="95"/>
    </row>
    <row r="6" spans="1:16" s="46" customFormat="1" x14ac:dyDescent="0.25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8">
        <v>12</v>
      </c>
      <c r="M6" s="48">
        <v>13</v>
      </c>
      <c r="N6" s="48">
        <v>14</v>
      </c>
      <c r="O6" s="48">
        <v>15</v>
      </c>
      <c r="P6" s="48">
        <v>16</v>
      </c>
    </row>
    <row r="7" spans="1:16" s="46" customFormat="1" ht="47.25" x14ac:dyDescent="0.25">
      <c r="A7" s="15">
        <v>1</v>
      </c>
      <c r="B7" s="16" t="s">
        <v>144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1</v>
      </c>
      <c r="N7" s="15">
        <v>0</v>
      </c>
      <c r="O7" s="15">
        <v>0</v>
      </c>
      <c r="P7" s="15">
        <v>1</v>
      </c>
    </row>
    <row r="8" spans="1:16" s="46" customFormat="1" ht="88.5" customHeight="1" x14ac:dyDescent="0.25">
      <c r="A8" s="15">
        <v>2</v>
      </c>
      <c r="B8" s="16" t="s">
        <v>181</v>
      </c>
      <c r="C8" s="20">
        <v>8.3000000000000007</v>
      </c>
      <c r="D8" s="20">
        <f>D9/D10*100</f>
        <v>8.3333333333333321</v>
      </c>
      <c r="E8" s="20">
        <f>E9/E10*100</f>
        <v>9.0909090909090917</v>
      </c>
      <c r="F8" s="20">
        <f t="shared" ref="F8:I8" si="0">F9/F10*100</f>
        <v>16.666666666666664</v>
      </c>
      <c r="G8" s="20">
        <f t="shared" si="0"/>
        <v>24.528301886792452</v>
      </c>
      <c r="H8" s="20">
        <f t="shared" si="0"/>
        <v>32.692307692307693</v>
      </c>
      <c r="I8" s="20">
        <f t="shared" si="0"/>
        <v>41.17647058823529</v>
      </c>
      <c r="J8" s="20">
        <f t="shared" ref="J8" si="1">J9/J10*100</f>
        <v>50</v>
      </c>
      <c r="K8" s="20">
        <f t="shared" ref="K8" si="2">K9/K10*100</f>
        <v>55.555555555555557</v>
      </c>
      <c r="L8" s="20">
        <f t="shared" ref="L8" si="3">L9/L10*100</f>
        <v>62.5</v>
      </c>
      <c r="M8" s="20">
        <f t="shared" ref="M8" si="4">M9/M10*100</f>
        <v>71.428571428571431</v>
      </c>
      <c r="N8" s="20">
        <f t="shared" ref="N8" si="5">N9/N10*100</f>
        <v>83.333333333333343</v>
      </c>
      <c r="O8" s="20">
        <f t="shared" ref="O8" si="6">O9/O10*100</f>
        <v>100</v>
      </c>
      <c r="P8" s="15">
        <v>100</v>
      </c>
    </row>
    <row r="9" spans="1:16" s="46" customFormat="1" ht="63" x14ac:dyDescent="0.25">
      <c r="A9" s="19" t="s">
        <v>31</v>
      </c>
      <c r="B9" s="16" t="s">
        <v>179</v>
      </c>
      <c r="C9" s="17">
        <v>800</v>
      </c>
      <c r="D9" s="17">
        <v>800</v>
      </c>
      <c r="E9" s="17">
        <v>800</v>
      </c>
      <c r="F9" s="17">
        <v>1440</v>
      </c>
      <c r="G9" s="17">
        <v>2080</v>
      </c>
      <c r="H9" s="17">
        <v>2720</v>
      </c>
      <c r="I9" s="17">
        <v>3360</v>
      </c>
      <c r="J9" s="17">
        <v>4000</v>
      </c>
      <c r="K9" s="17">
        <v>4000</v>
      </c>
      <c r="L9" s="17">
        <v>4000</v>
      </c>
      <c r="M9" s="17">
        <v>4000</v>
      </c>
      <c r="N9" s="17">
        <v>4000</v>
      </c>
      <c r="O9" s="17">
        <v>4000</v>
      </c>
      <c r="P9" s="15">
        <v>4000</v>
      </c>
    </row>
    <row r="10" spans="1:16" s="46" customFormat="1" ht="31.5" x14ac:dyDescent="0.25">
      <c r="A10" s="19" t="s">
        <v>32</v>
      </c>
      <c r="B10" s="16" t="s">
        <v>180</v>
      </c>
      <c r="C10" s="17">
        <v>9600</v>
      </c>
      <c r="D10" s="17">
        <v>9600</v>
      </c>
      <c r="E10" s="17">
        <v>8800</v>
      </c>
      <c r="F10" s="17">
        <v>8640</v>
      </c>
      <c r="G10" s="17">
        <v>8480</v>
      </c>
      <c r="H10" s="17">
        <v>8320</v>
      </c>
      <c r="I10" s="17">
        <v>8160</v>
      </c>
      <c r="J10" s="17">
        <v>8000</v>
      </c>
      <c r="K10" s="17">
        <v>7200</v>
      </c>
      <c r="L10" s="17">
        <v>6400</v>
      </c>
      <c r="M10" s="17">
        <v>5600</v>
      </c>
      <c r="N10" s="17">
        <v>4800</v>
      </c>
      <c r="O10" s="17">
        <v>4000</v>
      </c>
      <c r="P10" s="15">
        <v>4000</v>
      </c>
    </row>
    <row r="11" spans="1:16" s="46" customFormat="1" ht="51.75" customHeight="1" x14ac:dyDescent="0.25">
      <c r="A11" s="15">
        <v>3</v>
      </c>
      <c r="B11" s="16" t="s">
        <v>185</v>
      </c>
      <c r="C11" s="15">
        <v>940</v>
      </c>
      <c r="D11" s="15">
        <v>940</v>
      </c>
      <c r="E11" s="15">
        <v>940</v>
      </c>
      <c r="F11" s="15">
        <v>940</v>
      </c>
      <c r="G11" s="15">
        <v>940</v>
      </c>
      <c r="H11" s="15">
        <v>940</v>
      </c>
      <c r="I11" s="15">
        <v>940</v>
      </c>
      <c r="J11" s="15">
        <v>940</v>
      </c>
      <c r="K11" s="15">
        <v>940</v>
      </c>
      <c r="L11" s="15">
        <v>940</v>
      </c>
      <c r="M11" s="15">
        <v>940</v>
      </c>
      <c r="N11" s="15">
        <v>940</v>
      </c>
      <c r="O11" s="15">
        <v>940</v>
      </c>
      <c r="P11" s="15">
        <v>940</v>
      </c>
    </row>
    <row r="12" spans="1:16" s="46" customFormat="1" ht="102.75" customHeight="1" x14ac:dyDescent="0.25">
      <c r="A12" s="15">
        <v>4</v>
      </c>
      <c r="B12" s="16" t="s">
        <v>182</v>
      </c>
      <c r="C12" s="17">
        <f>C13/C14*100</f>
        <v>40.696058264301996</v>
      </c>
      <c r="D12" s="17">
        <f t="shared" ref="D12:P12" si="7">D13/D14*100</f>
        <v>40.696058264301996</v>
      </c>
      <c r="E12" s="17">
        <f t="shared" si="7"/>
        <v>40.974036804358704</v>
      </c>
      <c r="F12" s="17">
        <f t="shared" si="7"/>
        <v>41.252015344415412</v>
      </c>
      <c r="G12" s="17">
        <f>G13/G14*100</f>
        <v>41.52999388447212</v>
      </c>
      <c r="H12" s="17">
        <f t="shared" si="7"/>
        <v>41.807972424528828</v>
      </c>
      <c r="I12" s="17">
        <f t="shared" si="7"/>
        <v>42.085950964585535</v>
      </c>
      <c r="J12" s="17">
        <f t="shared" si="7"/>
        <v>42.363929504642236</v>
      </c>
      <c r="K12" s="17">
        <f t="shared" si="7"/>
        <v>42.641908044698951</v>
      </c>
      <c r="L12" s="17">
        <f t="shared" si="7"/>
        <v>42.919886584755659</v>
      </c>
      <c r="M12" s="17">
        <f t="shared" si="7"/>
        <v>43.19786512481236</v>
      </c>
      <c r="N12" s="17">
        <f t="shared" si="7"/>
        <v>43.475843664869075</v>
      </c>
      <c r="O12" s="17">
        <f t="shared" si="7"/>
        <v>43.753822204925783</v>
      </c>
      <c r="P12" s="17">
        <f t="shared" si="7"/>
        <v>43.753822204925783</v>
      </c>
    </row>
    <row r="13" spans="1:16" s="46" customFormat="1" ht="94.5" x14ac:dyDescent="0.25">
      <c r="A13" s="19" t="s">
        <v>47</v>
      </c>
      <c r="B13" s="16" t="s">
        <v>183</v>
      </c>
      <c r="C13" s="17">
        <v>7320</v>
      </c>
      <c r="D13" s="17">
        <v>7320</v>
      </c>
      <c r="E13" s="17">
        <v>7370</v>
      </c>
      <c r="F13" s="17">
        <v>7420</v>
      </c>
      <c r="G13" s="17">
        <v>7470</v>
      </c>
      <c r="H13" s="17">
        <v>7520</v>
      </c>
      <c r="I13" s="17">
        <v>7570</v>
      </c>
      <c r="J13" s="17">
        <v>7620</v>
      </c>
      <c r="K13" s="17">
        <v>7670</v>
      </c>
      <c r="L13" s="17">
        <v>7720</v>
      </c>
      <c r="M13" s="17">
        <v>7770</v>
      </c>
      <c r="N13" s="17">
        <v>7820</v>
      </c>
      <c r="O13" s="17">
        <v>7870</v>
      </c>
      <c r="P13" s="17">
        <v>7870</v>
      </c>
    </row>
    <row r="14" spans="1:16" s="46" customFormat="1" ht="36" customHeight="1" x14ac:dyDescent="0.25">
      <c r="A14" s="19" t="s">
        <v>57</v>
      </c>
      <c r="B14" s="16" t="s">
        <v>184</v>
      </c>
      <c r="C14" s="17">
        <v>17987</v>
      </c>
      <c r="D14" s="17">
        <v>17987</v>
      </c>
      <c r="E14" s="17">
        <v>17987</v>
      </c>
      <c r="F14" s="17">
        <v>17987</v>
      </c>
      <c r="G14" s="17">
        <v>17987</v>
      </c>
      <c r="H14" s="17">
        <v>17987</v>
      </c>
      <c r="I14" s="17">
        <v>17987</v>
      </c>
      <c r="J14" s="17">
        <v>17987</v>
      </c>
      <c r="K14" s="17">
        <v>17987</v>
      </c>
      <c r="L14" s="17">
        <v>17987</v>
      </c>
      <c r="M14" s="17">
        <v>17987</v>
      </c>
      <c r="N14" s="17">
        <v>17987</v>
      </c>
      <c r="O14" s="17">
        <v>17987</v>
      </c>
      <c r="P14" s="17">
        <v>17987</v>
      </c>
    </row>
    <row r="15" spans="1:16" s="46" customFormat="1" ht="31.5" x14ac:dyDescent="0.25">
      <c r="A15" s="15">
        <v>5</v>
      </c>
      <c r="B15" s="16" t="s">
        <v>190</v>
      </c>
      <c r="C15" s="17">
        <v>7</v>
      </c>
      <c r="D15" s="17">
        <v>7</v>
      </c>
      <c r="E15" s="17">
        <v>7</v>
      </c>
      <c r="F15" s="17">
        <v>7</v>
      </c>
      <c r="G15" s="17">
        <v>7</v>
      </c>
      <c r="H15" s="17">
        <v>7</v>
      </c>
      <c r="I15" s="17">
        <v>7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f>SUM(D15:I15)</f>
        <v>42</v>
      </c>
    </row>
    <row r="16" spans="1:16" s="46" customFormat="1" ht="47.25" x14ac:dyDescent="0.25">
      <c r="A16" s="15">
        <v>6</v>
      </c>
      <c r="B16" s="16" t="s">
        <v>191</v>
      </c>
      <c r="C16" s="18">
        <v>15.87</v>
      </c>
      <c r="D16" s="18">
        <v>15.87</v>
      </c>
      <c r="E16" s="18">
        <v>15.87</v>
      </c>
      <c r="F16" s="18">
        <v>15.87</v>
      </c>
      <c r="G16" s="18">
        <v>15.87</v>
      </c>
      <c r="H16" s="18">
        <v>15.87</v>
      </c>
      <c r="I16" s="18">
        <v>15.87</v>
      </c>
      <c r="J16" s="18">
        <v>15.87</v>
      </c>
      <c r="K16" s="18">
        <v>15.87</v>
      </c>
      <c r="L16" s="18">
        <v>15.87</v>
      </c>
      <c r="M16" s="18">
        <v>15.87</v>
      </c>
      <c r="N16" s="18">
        <v>15.87</v>
      </c>
      <c r="O16" s="18">
        <v>15.87</v>
      </c>
      <c r="P16" s="18">
        <v>15.87</v>
      </c>
    </row>
    <row r="17" spans="1:16" s="46" customFormat="1" ht="31.5" x14ac:dyDescent="0.25">
      <c r="A17" s="15">
        <v>7</v>
      </c>
      <c r="B17" s="16" t="s">
        <v>192</v>
      </c>
      <c r="C17" s="17">
        <v>18</v>
      </c>
      <c r="D17" s="17">
        <v>18</v>
      </c>
      <c r="E17" s="17">
        <v>18</v>
      </c>
      <c r="F17" s="17">
        <v>18</v>
      </c>
      <c r="G17" s="17">
        <v>18</v>
      </c>
      <c r="H17" s="17">
        <v>18</v>
      </c>
      <c r="I17" s="17">
        <v>18</v>
      </c>
      <c r="J17" s="17">
        <v>18</v>
      </c>
      <c r="K17" s="17">
        <v>18</v>
      </c>
      <c r="L17" s="17">
        <v>18</v>
      </c>
      <c r="M17" s="17">
        <v>18</v>
      </c>
      <c r="N17" s="17">
        <v>18</v>
      </c>
      <c r="O17" s="17">
        <v>18</v>
      </c>
      <c r="P17" s="17">
        <v>18</v>
      </c>
    </row>
    <row r="18" spans="1:16" s="46" customFormat="1" ht="47.25" x14ac:dyDescent="0.25">
      <c r="A18" s="19" t="s">
        <v>56</v>
      </c>
      <c r="B18" s="16" t="s">
        <v>193</v>
      </c>
      <c r="C18" s="18">
        <v>65.38</v>
      </c>
      <c r="D18" s="18">
        <v>65.38</v>
      </c>
      <c r="E18" s="18">
        <v>65.38</v>
      </c>
      <c r="F18" s="18">
        <v>65.38</v>
      </c>
      <c r="G18" s="18">
        <v>65.38</v>
      </c>
      <c r="H18" s="18">
        <v>65.38</v>
      </c>
      <c r="I18" s="18">
        <v>65.38</v>
      </c>
      <c r="J18" s="18">
        <v>65.38</v>
      </c>
      <c r="K18" s="18">
        <v>65.38</v>
      </c>
      <c r="L18" s="18">
        <v>65.38</v>
      </c>
      <c r="M18" s="18">
        <v>65.38</v>
      </c>
      <c r="N18" s="18">
        <v>65.38</v>
      </c>
      <c r="O18" s="18">
        <v>65.38</v>
      </c>
      <c r="P18" s="18">
        <v>65.38</v>
      </c>
    </row>
    <row r="20" spans="1:16" ht="36" customHeight="1" x14ac:dyDescent="0.25">
      <c r="A20" s="86" t="s">
        <v>146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1:16" ht="31.5" hidden="1" customHeight="1" x14ac:dyDescent="0.25">
      <c r="A21" s="86" t="s">
        <v>147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1:16" ht="30.75" customHeight="1" x14ac:dyDescent="0.25">
      <c r="A22" s="86" t="s">
        <v>186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1:16" ht="110.25" hidden="1" customHeight="1" x14ac:dyDescent="0.25">
      <c r="A23" s="86" t="s">
        <v>145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1:16" ht="32.25" customHeight="1" x14ac:dyDescent="0.25">
      <c r="A24" s="86" t="s">
        <v>187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1:16" x14ac:dyDescent="0.25">
      <c r="A25" s="86" t="s">
        <v>188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1:16" x14ac:dyDescent="0.25">
      <c r="A26" s="86" t="s">
        <v>189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1:16" ht="128.25" customHeight="1" x14ac:dyDescent="0.25">
      <c r="A27" s="86" t="s">
        <v>194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</sheetData>
  <mergeCells count="14">
    <mergeCell ref="A20:P20"/>
    <mergeCell ref="A22:P22"/>
    <mergeCell ref="A3:P3"/>
    <mergeCell ref="A4:A5"/>
    <mergeCell ref="B4:B5"/>
    <mergeCell ref="C4:C5"/>
    <mergeCell ref="D4:O4"/>
    <mergeCell ref="P4:P5"/>
    <mergeCell ref="A25:P25"/>
    <mergeCell ref="A26:P26"/>
    <mergeCell ref="A27:P27"/>
    <mergeCell ref="A24:P24"/>
    <mergeCell ref="A21:P21"/>
    <mergeCell ref="A23:P23"/>
  </mergeCells>
  <printOptions horizontalCentered="1"/>
  <pageMargins left="0.27559055118110237" right="0.27559055118110237" top="0.59055118110236227" bottom="0.39370078740157483" header="0" footer="0"/>
  <pageSetup paperSize="9" scale="64" firstPageNumber="7" fitToHeight="4" orientation="landscape" useFirstPageNumber="1" r:id="rId1"/>
  <headerFooter>
    <oddHeader>&amp;C
&amp;"Times New Roman,обычный"&amp;14&amp;P</oddHeader>
  </headerFooter>
  <rowBreaks count="1" manualBreakCount="1">
    <brk id="17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8"/>
  <sheetViews>
    <sheetView view="pageBreakPreview" zoomScaleNormal="100" zoomScaleSheetLayoutView="100" workbookViewId="0">
      <selection activeCell="H7" sqref="H7"/>
    </sheetView>
  </sheetViews>
  <sheetFormatPr defaultRowHeight="15" x14ac:dyDescent="0.25"/>
  <cols>
    <col min="1" max="1" width="4.42578125" customWidth="1"/>
    <col min="2" max="3" width="35.85546875" customWidth="1"/>
    <col min="4" max="4" width="17.85546875" customWidth="1"/>
  </cols>
  <sheetData>
    <row r="1" spans="1:4" ht="93.75" customHeight="1" x14ac:dyDescent="0.25">
      <c r="C1" s="168" t="s">
        <v>169</v>
      </c>
      <c r="D1" s="168"/>
    </row>
    <row r="2" spans="1:4" ht="12.75" customHeight="1" x14ac:dyDescent="0.25"/>
    <row r="3" spans="1:4" ht="57.75" customHeight="1" x14ac:dyDescent="0.25">
      <c r="A3" s="160" t="s">
        <v>130</v>
      </c>
      <c r="B3" s="160"/>
      <c r="C3" s="160"/>
      <c r="D3" s="160"/>
    </row>
    <row r="4" spans="1:4" ht="34.5" customHeight="1" x14ac:dyDescent="0.25">
      <c r="A4" s="38" t="s">
        <v>24</v>
      </c>
      <c r="B4" s="38" t="s">
        <v>119</v>
      </c>
      <c r="C4" s="38" t="s">
        <v>120</v>
      </c>
      <c r="D4" s="38" t="s">
        <v>121</v>
      </c>
    </row>
    <row r="5" spans="1:4" ht="103.5" customHeight="1" x14ac:dyDescent="0.25">
      <c r="A5" s="39">
        <v>1</v>
      </c>
      <c r="B5" s="39" t="s">
        <v>122</v>
      </c>
      <c r="C5" s="39" t="s">
        <v>37</v>
      </c>
      <c r="D5" s="39" t="s">
        <v>123</v>
      </c>
    </row>
    <row r="6" spans="1:4" ht="79.5" customHeight="1" x14ac:dyDescent="0.25">
      <c r="A6" s="39">
        <v>2</v>
      </c>
      <c r="B6" s="39" t="s">
        <v>124</v>
      </c>
      <c r="C6" s="39" t="s">
        <v>167</v>
      </c>
      <c r="D6" s="39" t="s">
        <v>123</v>
      </c>
    </row>
    <row r="7" spans="1:4" ht="106.5" customHeight="1" x14ac:dyDescent="0.25">
      <c r="A7" s="39">
        <v>3</v>
      </c>
      <c r="B7" s="39" t="s">
        <v>125</v>
      </c>
      <c r="C7" s="39" t="s">
        <v>168</v>
      </c>
      <c r="D7" s="39" t="s">
        <v>123</v>
      </c>
    </row>
    <row r="8" spans="1:4" ht="84.75" customHeight="1" x14ac:dyDescent="0.25">
      <c r="A8" s="39">
        <v>4</v>
      </c>
      <c r="B8" s="39" t="s">
        <v>126</v>
      </c>
      <c r="C8" s="39" t="s">
        <v>178</v>
      </c>
      <c r="D8" s="39" t="s">
        <v>127</v>
      </c>
    </row>
  </sheetData>
  <mergeCells count="2">
    <mergeCell ref="A3:D3"/>
    <mergeCell ref="C1:D1"/>
  </mergeCells>
  <printOptions horizontalCentered="1"/>
  <pageMargins left="0.39370078740157483" right="0.39370078740157483" top="0.59055118110236227" bottom="0.39370078740157483" header="0" footer="0"/>
  <pageSetup paperSize="9" firstPageNumber="16" orientation="portrait" useFirstPageNumber="1" verticalDpi="0" r:id="rId1"/>
  <headerFooter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41"/>
  <sheetViews>
    <sheetView tabSelected="1" view="pageBreakPreview" topLeftCell="A68" zoomScale="85" zoomScaleNormal="70" zoomScaleSheetLayoutView="85" zoomScalePageLayoutView="55" workbookViewId="0">
      <selection activeCell="S86" sqref="S86"/>
    </sheetView>
  </sheetViews>
  <sheetFormatPr defaultRowHeight="15" x14ac:dyDescent="0.25"/>
  <cols>
    <col min="1" max="1" width="6.28515625" style="73" customWidth="1"/>
    <col min="2" max="2" width="49.85546875" style="50" customWidth="1"/>
    <col min="3" max="3" width="16.28515625" style="50" customWidth="1"/>
    <col min="4" max="4" width="16.42578125" style="50" customWidth="1"/>
    <col min="5" max="5" width="13.7109375" style="50" customWidth="1"/>
    <col min="6" max="6" width="13.42578125" style="50" customWidth="1"/>
    <col min="7" max="7" width="12.85546875" style="50" customWidth="1"/>
    <col min="8" max="8" width="13.85546875" style="50" customWidth="1"/>
    <col min="9" max="9" width="13.5703125" style="50" customWidth="1"/>
    <col min="10" max="10" width="9.140625" style="50" customWidth="1"/>
    <col min="11" max="11" width="8.28515625" style="50" customWidth="1"/>
    <col min="12" max="13" width="8.7109375" style="50" customWidth="1"/>
    <col min="14" max="14" width="7.7109375" style="50" customWidth="1"/>
    <col min="15" max="15" width="13.85546875" style="50" customWidth="1"/>
    <col min="16" max="16" width="9.42578125" style="50" customWidth="1"/>
    <col min="17" max="17" width="11.42578125" style="50" customWidth="1"/>
    <col min="18" max="18" width="11.7109375" style="50" bestFit="1" customWidth="1"/>
    <col min="19" max="16384" width="9.140625" style="50"/>
  </cols>
  <sheetData>
    <row r="1" spans="1:17" ht="18.75" x14ac:dyDescent="0.3">
      <c r="A1" s="52"/>
      <c r="B1" s="53"/>
      <c r="F1" s="11"/>
      <c r="G1" s="11"/>
      <c r="H1" s="10"/>
      <c r="I1" s="10"/>
      <c r="P1" s="100" t="s">
        <v>68</v>
      </c>
      <c r="Q1" s="100"/>
    </row>
    <row r="2" spans="1:17" x14ac:dyDescent="0.25">
      <c r="A2" s="52"/>
      <c r="B2" s="53"/>
      <c r="C2" s="53"/>
      <c r="D2" s="53"/>
      <c r="E2" s="54"/>
      <c r="F2" s="54"/>
      <c r="G2" s="55"/>
    </row>
    <row r="3" spans="1:17" ht="27.75" customHeight="1" x14ac:dyDescent="0.25">
      <c r="A3" s="129" t="s">
        <v>117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s="56" customFormat="1" ht="19.5" customHeight="1" x14ac:dyDescent="0.25">
      <c r="A4" s="130" t="s">
        <v>24</v>
      </c>
      <c r="B4" s="130" t="s">
        <v>65</v>
      </c>
      <c r="C4" s="130" t="s">
        <v>66</v>
      </c>
      <c r="D4" s="130" t="s">
        <v>4</v>
      </c>
      <c r="E4" s="131" t="s">
        <v>6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 s="56" customFormat="1" ht="19.5" customHeight="1" x14ac:dyDescent="0.25">
      <c r="A5" s="130"/>
      <c r="B5" s="130"/>
      <c r="C5" s="130"/>
      <c r="D5" s="130"/>
      <c r="E5" s="57" t="s">
        <v>67</v>
      </c>
      <c r="F5" s="57" t="s">
        <v>7</v>
      </c>
      <c r="G5" s="84" t="s">
        <v>8</v>
      </c>
      <c r="H5" s="57" t="s">
        <v>9</v>
      </c>
      <c r="I5" s="57" t="s">
        <v>49</v>
      </c>
      <c r="J5" s="57" t="s">
        <v>10</v>
      </c>
      <c r="K5" s="57" t="s">
        <v>11</v>
      </c>
      <c r="L5" s="57" t="s">
        <v>12</v>
      </c>
      <c r="M5" s="57" t="s">
        <v>13</v>
      </c>
      <c r="N5" s="57" t="s">
        <v>14</v>
      </c>
      <c r="O5" s="57" t="s">
        <v>15</v>
      </c>
      <c r="P5" s="57" t="s">
        <v>16</v>
      </c>
      <c r="Q5" s="57" t="s">
        <v>17</v>
      </c>
    </row>
    <row r="6" spans="1:17" s="56" customFormat="1" ht="16.5" customHeight="1" x14ac:dyDescent="0.25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7</v>
      </c>
      <c r="G6" s="58">
        <v>8</v>
      </c>
      <c r="H6" s="58">
        <v>9</v>
      </c>
      <c r="I6" s="58">
        <v>10</v>
      </c>
      <c r="J6" s="58">
        <v>11</v>
      </c>
      <c r="K6" s="58">
        <v>12</v>
      </c>
      <c r="L6" s="58">
        <v>13</v>
      </c>
      <c r="M6" s="58">
        <v>14</v>
      </c>
      <c r="N6" s="58">
        <v>15</v>
      </c>
      <c r="O6" s="58">
        <v>16</v>
      </c>
      <c r="P6" s="58">
        <v>17</v>
      </c>
      <c r="Q6" s="58">
        <v>18</v>
      </c>
    </row>
    <row r="7" spans="1:17" ht="15" customHeight="1" x14ac:dyDescent="0.25">
      <c r="A7" s="132" t="s">
        <v>148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7" x14ac:dyDescent="0.25">
      <c r="A8" s="133" t="s">
        <v>35</v>
      </c>
      <c r="B8" s="107" t="s">
        <v>111</v>
      </c>
      <c r="C8" s="111" t="s">
        <v>176</v>
      </c>
      <c r="D8" s="59" t="s">
        <v>5</v>
      </c>
      <c r="E8" s="9">
        <f t="shared" ref="E8:E17" si="0">SUM(F8:Q8)</f>
        <v>30000000</v>
      </c>
      <c r="F8" s="9">
        <f t="shared" ref="F8:Q8" si="1">SUM(F10:F12)</f>
        <v>0</v>
      </c>
      <c r="G8" s="9">
        <f t="shared" si="1"/>
        <v>0</v>
      </c>
      <c r="H8" s="9">
        <f t="shared" si="1"/>
        <v>0</v>
      </c>
      <c r="I8" s="9">
        <f t="shared" si="1"/>
        <v>0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 t="shared" si="1"/>
        <v>0</v>
      </c>
      <c r="O8" s="9">
        <f>SUM(O10:O12)</f>
        <v>30000000</v>
      </c>
      <c r="P8" s="9">
        <f>SUM(P10:P12)</f>
        <v>0</v>
      </c>
      <c r="Q8" s="9">
        <f t="shared" si="1"/>
        <v>0</v>
      </c>
    </row>
    <row r="9" spans="1:17" x14ac:dyDescent="0.25">
      <c r="A9" s="133"/>
      <c r="B9" s="107"/>
      <c r="C9" s="112"/>
      <c r="D9" s="59" t="s">
        <v>19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</row>
    <row r="10" spans="1:17" ht="22.5" x14ac:dyDescent="0.25">
      <c r="A10" s="133"/>
      <c r="B10" s="107"/>
      <c r="C10" s="112"/>
      <c r="D10" s="59" t="s">
        <v>20</v>
      </c>
      <c r="E10" s="9">
        <f t="shared" si="0"/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x14ac:dyDescent="0.25">
      <c r="A11" s="133"/>
      <c r="B11" s="107"/>
      <c r="C11" s="112"/>
      <c r="D11" s="59" t="s">
        <v>21</v>
      </c>
      <c r="E11" s="9">
        <f t="shared" si="0"/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</row>
    <row r="12" spans="1:17" ht="24" customHeight="1" x14ac:dyDescent="0.25">
      <c r="A12" s="133"/>
      <c r="B12" s="107"/>
      <c r="C12" s="113"/>
      <c r="D12" s="59" t="s">
        <v>22</v>
      </c>
      <c r="E12" s="9">
        <f t="shared" si="0"/>
        <v>30000000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30000000</v>
      </c>
      <c r="P12" s="9">
        <v>0</v>
      </c>
      <c r="Q12" s="9">
        <v>0</v>
      </c>
    </row>
    <row r="13" spans="1:17" ht="15" customHeight="1" x14ac:dyDescent="0.25">
      <c r="A13" s="101" t="s">
        <v>69</v>
      </c>
      <c r="B13" s="102"/>
      <c r="C13" s="107"/>
      <c r="D13" s="59" t="s">
        <v>5</v>
      </c>
      <c r="E13" s="9">
        <f t="shared" si="0"/>
        <v>30000000</v>
      </c>
      <c r="F13" s="60">
        <f>F15+F16+F17</f>
        <v>0</v>
      </c>
      <c r="G13" s="60">
        <f>G15+G16+G17</f>
        <v>0</v>
      </c>
      <c r="H13" s="60">
        <f>H15+H16+H17</f>
        <v>0</v>
      </c>
      <c r="I13" s="60">
        <f>I15+I16+I17</f>
        <v>0</v>
      </c>
      <c r="J13" s="9">
        <f t="shared" ref="J13:Q13" si="2">J15+J16+J17</f>
        <v>0</v>
      </c>
      <c r="K13" s="9">
        <f t="shared" si="2"/>
        <v>0</v>
      </c>
      <c r="L13" s="9">
        <f t="shared" si="2"/>
        <v>0</v>
      </c>
      <c r="M13" s="9">
        <f t="shared" si="2"/>
        <v>0</v>
      </c>
      <c r="N13" s="9">
        <f t="shared" si="2"/>
        <v>0</v>
      </c>
      <c r="O13" s="9">
        <f>SUM(O15:O17)</f>
        <v>30000000</v>
      </c>
      <c r="P13" s="9">
        <f t="shared" si="2"/>
        <v>0</v>
      </c>
      <c r="Q13" s="9">
        <f t="shared" si="2"/>
        <v>0</v>
      </c>
    </row>
    <row r="14" spans="1:17" ht="15" customHeight="1" x14ac:dyDescent="0.25">
      <c r="A14" s="103"/>
      <c r="B14" s="104"/>
      <c r="C14" s="107"/>
      <c r="D14" s="59" t="s">
        <v>19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</row>
    <row r="15" spans="1:17" ht="25.5" customHeight="1" x14ac:dyDescent="0.25">
      <c r="A15" s="103"/>
      <c r="B15" s="104"/>
      <c r="C15" s="107"/>
      <c r="D15" s="59" t="s">
        <v>20</v>
      </c>
      <c r="E15" s="9">
        <f t="shared" si="0"/>
        <v>0</v>
      </c>
      <c r="F15" s="60">
        <f>F10</f>
        <v>0</v>
      </c>
      <c r="G15" s="60">
        <f>G10</f>
        <v>0</v>
      </c>
      <c r="H15" s="60">
        <f>H10</f>
        <v>0</v>
      </c>
      <c r="I15" s="60">
        <f>I10</f>
        <v>0</v>
      </c>
      <c r="J15" s="9">
        <f t="shared" ref="J15:N16" si="3">J16+J17+J18</f>
        <v>0</v>
      </c>
      <c r="K15" s="9">
        <f t="shared" si="3"/>
        <v>0</v>
      </c>
      <c r="L15" s="9">
        <f t="shared" si="3"/>
        <v>0</v>
      </c>
      <c r="M15" s="9">
        <f t="shared" si="3"/>
        <v>0</v>
      </c>
      <c r="N15" s="9">
        <f t="shared" si="3"/>
        <v>0</v>
      </c>
      <c r="O15" s="9">
        <f>O10</f>
        <v>0</v>
      </c>
      <c r="P15" s="9">
        <f>P16+P17+P18</f>
        <v>0</v>
      </c>
      <c r="Q15" s="9">
        <f>Q16+Q17+Q18</f>
        <v>0</v>
      </c>
    </row>
    <row r="16" spans="1:17" ht="15" customHeight="1" x14ac:dyDescent="0.25">
      <c r="A16" s="103"/>
      <c r="B16" s="104"/>
      <c r="C16" s="107"/>
      <c r="D16" s="59" t="s">
        <v>21</v>
      </c>
      <c r="E16" s="9">
        <f t="shared" si="0"/>
        <v>0</v>
      </c>
      <c r="F16" s="60">
        <f t="shared" ref="F16:I17" si="4">F11</f>
        <v>0</v>
      </c>
      <c r="G16" s="60">
        <f t="shared" si="4"/>
        <v>0</v>
      </c>
      <c r="H16" s="60">
        <f t="shared" si="4"/>
        <v>0</v>
      </c>
      <c r="I16" s="60">
        <f t="shared" si="4"/>
        <v>0</v>
      </c>
      <c r="J16" s="9">
        <f t="shared" si="3"/>
        <v>0</v>
      </c>
      <c r="K16" s="9">
        <f t="shared" si="3"/>
        <v>0</v>
      </c>
      <c r="L16" s="9">
        <f t="shared" si="3"/>
        <v>0</v>
      </c>
      <c r="M16" s="9">
        <f t="shared" si="3"/>
        <v>0</v>
      </c>
      <c r="N16" s="9">
        <f t="shared" si="3"/>
        <v>0</v>
      </c>
      <c r="O16" s="9">
        <f>O11</f>
        <v>0</v>
      </c>
      <c r="P16" s="9">
        <f>P17+P18+P19</f>
        <v>0</v>
      </c>
      <c r="Q16" s="9">
        <f>Q17+Q18+Q19</f>
        <v>0</v>
      </c>
    </row>
    <row r="17" spans="1:17" ht="22.5" customHeight="1" x14ac:dyDescent="0.25">
      <c r="A17" s="105"/>
      <c r="B17" s="106"/>
      <c r="C17" s="107"/>
      <c r="D17" s="59" t="s">
        <v>22</v>
      </c>
      <c r="E17" s="9">
        <f t="shared" si="0"/>
        <v>30000000</v>
      </c>
      <c r="F17" s="60">
        <f t="shared" si="4"/>
        <v>0</v>
      </c>
      <c r="G17" s="60">
        <f t="shared" si="4"/>
        <v>0</v>
      </c>
      <c r="H17" s="60">
        <f t="shared" si="4"/>
        <v>0</v>
      </c>
      <c r="I17" s="60">
        <f t="shared" si="4"/>
        <v>0</v>
      </c>
      <c r="J17" s="9">
        <f t="shared" ref="J17:Q17" si="5">J18+J19+J21</f>
        <v>0</v>
      </c>
      <c r="K17" s="9">
        <f t="shared" si="5"/>
        <v>0</v>
      </c>
      <c r="L17" s="9">
        <f t="shared" si="5"/>
        <v>0</v>
      </c>
      <c r="M17" s="9">
        <f t="shared" si="5"/>
        <v>0</v>
      </c>
      <c r="N17" s="9">
        <f t="shared" si="5"/>
        <v>0</v>
      </c>
      <c r="O17" s="9">
        <f>O12</f>
        <v>30000000</v>
      </c>
      <c r="P17" s="9">
        <f t="shared" si="5"/>
        <v>0</v>
      </c>
      <c r="Q17" s="9">
        <f t="shared" si="5"/>
        <v>0</v>
      </c>
    </row>
    <row r="18" spans="1:17" ht="15" customHeight="1" x14ac:dyDescent="0.25">
      <c r="A18" s="110" t="s">
        <v>149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1:17" ht="15" customHeight="1" x14ac:dyDescent="0.25">
      <c r="A19" s="108" t="s">
        <v>31</v>
      </c>
      <c r="B19" s="107" t="s">
        <v>55</v>
      </c>
      <c r="C19" s="107" t="s">
        <v>37</v>
      </c>
      <c r="D19" s="59" t="s">
        <v>5</v>
      </c>
      <c r="E19" s="9">
        <f t="shared" ref="E19:E52" si="6">SUM(F19:Q19)</f>
        <v>1000997.12</v>
      </c>
      <c r="F19" s="9">
        <f t="shared" ref="F19:Q19" si="7">SUM(F21:F23)</f>
        <v>700997.12</v>
      </c>
      <c r="G19" s="9">
        <f t="shared" si="7"/>
        <v>100000</v>
      </c>
      <c r="H19" s="9">
        <f t="shared" si="7"/>
        <v>100000</v>
      </c>
      <c r="I19" s="9">
        <f t="shared" si="7"/>
        <v>100000</v>
      </c>
      <c r="J19" s="9">
        <f t="shared" si="7"/>
        <v>0</v>
      </c>
      <c r="K19" s="9">
        <f t="shared" si="7"/>
        <v>0</v>
      </c>
      <c r="L19" s="9">
        <f t="shared" si="7"/>
        <v>0</v>
      </c>
      <c r="M19" s="9">
        <f t="shared" si="7"/>
        <v>0</v>
      </c>
      <c r="N19" s="9">
        <f t="shared" si="7"/>
        <v>0</v>
      </c>
      <c r="O19" s="9">
        <f t="shared" si="7"/>
        <v>0</v>
      </c>
      <c r="P19" s="9">
        <f t="shared" si="7"/>
        <v>0</v>
      </c>
      <c r="Q19" s="9">
        <f t="shared" si="7"/>
        <v>0</v>
      </c>
    </row>
    <row r="20" spans="1:17" ht="15" customHeight="1" x14ac:dyDescent="0.25">
      <c r="A20" s="108"/>
      <c r="B20" s="107"/>
      <c r="C20" s="107"/>
      <c r="D20" s="59" t="s">
        <v>19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1:17" ht="22.5" x14ac:dyDescent="0.25">
      <c r="A21" s="108"/>
      <c r="B21" s="107"/>
      <c r="C21" s="107"/>
      <c r="D21" s="59" t="s">
        <v>20</v>
      </c>
      <c r="E21" s="9">
        <f t="shared" si="6"/>
        <v>0</v>
      </c>
      <c r="F21" s="9">
        <v>0</v>
      </c>
      <c r="G21" s="9">
        <v>0</v>
      </c>
      <c r="H21" s="9">
        <v>0</v>
      </c>
      <c r="I21" s="9">
        <v>0</v>
      </c>
      <c r="J21" s="9">
        <f t="shared" ref="J21:Q21" si="8">J22+J23+J24</f>
        <v>0</v>
      </c>
      <c r="K21" s="9">
        <f t="shared" si="8"/>
        <v>0</v>
      </c>
      <c r="L21" s="9">
        <f t="shared" si="8"/>
        <v>0</v>
      </c>
      <c r="M21" s="9">
        <f t="shared" si="8"/>
        <v>0</v>
      </c>
      <c r="N21" s="9">
        <f t="shared" si="8"/>
        <v>0</v>
      </c>
      <c r="O21" s="9">
        <f t="shared" si="8"/>
        <v>0</v>
      </c>
      <c r="P21" s="9">
        <f t="shared" si="8"/>
        <v>0</v>
      </c>
      <c r="Q21" s="9">
        <f t="shared" si="8"/>
        <v>0</v>
      </c>
    </row>
    <row r="22" spans="1:17" x14ac:dyDescent="0.25">
      <c r="A22" s="108"/>
      <c r="B22" s="107"/>
      <c r="C22" s="107"/>
      <c r="D22" s="59" t="s">
        <v>21</v>
      </c>
      <c r="E22" s="9">
        <f t="shared" si="6"/>
        <v>1000997.12</v>
      </c>
      <c r="F22" s="9">
        <f>100000+600997.12</f>
        <v>700997.12</v>
      </c>
      <c r="G22" s="9">
        <v>100000</v>
      </c>
      <c r="H22" s="9">
        <v>100000</v>
      </c>
      <c r="I22" s="9">
        <v>100000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</row>
    <row r="23" spans="1:17" ht="22.5" x14ac:dyDescent="0.25">
      <c r="A23" s="108"/>
      <c r="B23" s="107"/>
      <c r="C23" s="107"/>
      <c r="D23" s="59" t="s">
        <v>22</v>
      </c>
      <c r="E23" s="9">
        <f t="shared" si="6"/>
        <v>0</v>
      </c>
      <c r="F23" s="9">
        <v>0</v>
      </c>
      <c r="G23" s="9">
        <v>0</v>
      </c>
      <c r="H23" s="9">
        <v>0</v>
      </c>
      <c r="I23" s="9">
        <f t="shared" ref="I23:Q23" si="9">I24+I26+I27</f>
        <v>0</v>
      </c>
      <c r="J23" s="9">
        <f t="shared" si="9"/>
        <v>0</v>
      </c>
      <c r="K23" s="9">
        <f t="shared" si="9"/>
        <v>0</v>
      </c>
      <c r="L23" s="9">
        <f t="shared" si="9"/>
        <v>0</v>
      </c>
      <c r="M23" s="9">
        <f t="shared" si="9"/>
        <v>0</v>
      </c>
      <c r="N23" s="9">
        <f t="shared" si="9"/>
        <v>0</v>
      </c>
      <c r="O23" s="9">
        <f t="shared" si="9"/>
        <v>0</v>
      </c>
      <c r="P23" s="9">
        <f t="shared" si="9"/>
        <v>0</v>
      </c>
      <c r="Q23" s="9">
        <f t="shared" si="9"/>
        <v>0</v>
      </c>
    </row>
    <row r="24" spans="1:17" ht="12.75" customHeight="1" x14ac:dyDescent="0.25">
      <c r="A24" s="108" t="s">
        <v>32</v>
      </c>
      <c r="B24" s="107" t="s">
        <v>72</v>
      </c>
      <c r="C24" s="107" t="s">
        <v>152</v>
      </c>
      <c r="D24" s="59" t="s">
        <v>5</v>
      </c>
      <c r="E24" s="9">
        <f t="shared" si="6"/>
        <v>0</v>
      </c>
      <c r="F24" s="9">
        <f t="shared" ref="F24:Q24" si="10">SUM(F26:F28)</f>
        <v>0</v>
      </c>
      <c r="G24" s="9">
        <f t="shared" si="10"/>
        <v>0</v>
      </c>
      <c r="H24" s="9">
        <f t="shared" si="10"/>
        <v>0</v>
      </c>
      <c r="I24" s="9">
        <f t="shared" si="10"/>
        <v>0</v>
      </c>
      <c r="J24" s="9">
        <f t="shared" si="10"/>
        <v>0</v>
      </c>
      <c r="K24" s="9">
        <f t="shared" si="10"/>
        <v>0</v>
      </c>
      <c r="L24" s="9">
        <f t="shared" si="10"/>
        <v>0</v>
      </c>
      <c r="M24" s="9">
        <f t="shared" si="10"/>
        <v>0</v>
      </c>
      <c r="N24" s="9">
        <f t="shared" si="10"/>
        <v>0</v>
      </c>
      <c r="O24" s="9">
        <f t="shared" si="10"/>
        <v>0</v>
      </c>
      <c r="P24" s="9">
        <f t="shared" si="10"/>
        <v>0</v>
      </c>
      <c r="Q24" s="9">
        <f t="shared" si="10"/>
        <v>0</v>
      </c>
    </row>
    <row r="25" spans="1:17" ht="12.75" customHeight="1" x14ac:dyDescent="0.25">
      <c r="A25" s="108"/>
      <c r="B25" s="107"/>
      <c r="C25" s="107"/>
      <c r="D25" s="59" t="s">
        <v>19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1:17" ht="13.5" customHeight="1" x14ac:dyDescent="0.25">
      <c r="A26" s="108"/>
      <c r="B26" s="107"/>
      <c r="C26" s="107"/>
      <c r="D26" s="59" t="s">
        <v>20</v>
      </c>
      <c r="E26" s="9">
        <f t="shared" si="6"/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</row>
    <row r="27" spans="1:17" x14ac:dyDescent="0.25">
      <c r="A27" s="108"/>
      <c r="B27" s="107"/>
      <c r="C27" s="107"/>
      <c r="D27" s="59" t="s">
        <v>21</v>
      </c>
      <c r="E27" s="9">
        <f t="shared" si="6"/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1:17" ht="22.5" x14ac:dyDescent="0.25">
      <c r="A28" s="108"/>
      <c r="B28" s="107"/>
      <c r="C28" s="107"/>
      <c r="D28" s="59" t="s">
        <v>22</v>
      </c>
      <c r="E28" s="9">
        <f t="shared" si="6"/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</row>
    <row r="29" spans="1:17" x14ac:dyDescent="0.25">
      <c r="A29" s="108" t="s">
        <v>43</v>
      </c>
      <c r="B29" s="107" t="s">
        <v>112</v>
      </c>
      <c r="C29" s="107" t="s">
        <v>177</v>
      </c>
      <c r="D29" s="59" t="s">
        <v>5</v>
      </c>
      <c r="E29" s="9">
        <f t="shared" si="6"/>
        <v>295000</v>
      </c>
      <c r="F29" s="9">
        <f t="shared" ref="F29:G29" si="11">SUM(F31:F33)</f>
        <v>71800</v>
      </c>
      <c r="G29" s="9">
        <f t="shared" si="11"/>
        <v>74400</v>
      </c>
      <c r="H29" s="9">
        <f>SUM(H31:H33)</f>
        <v>74400</v>
      </c>
      <c r="I29" s="9">
        <f t="shared" ref="I29" si="12">SUM(I31:I33)</f>
        <v>74400</v>
      </c>
      <c r="J29" s="9">
        <f t="shared" ref="J29" si="13">SUM(J31:J33)</f>
        <v>0</v>
      </c>
      <c r="K29" s="9">
        <f t="shared" ref="K29" si="14">SUM(K31:K33)</f>
        <v>0</v>
      </c>
      <c r="L29" s="9">
        <f t="shared" ref="L29" si="15">SUM(L31:L33)</f>
        <v>0</v>
      </c>
      <c r="M29" s="9">
        <f t="shared" ref="M29" si="16">SUM(M31:M33)</f>
        <v>0</v>
      </c>
      <c r="N29" s="9">
        <f t="shared" ref="N29" si="17">SUM(N31:N33)</f>
        <v>0</v>
      </c>
      <c r="O29" s="9">
        <f t="shared" ref="O29" si="18">SUM(O31:O33)</f>
        <v>0</v>
      </c>
      <c r="P29" s="9">
        <f t="shared" ref="P29" si="19">SUM(P31:P33)</f>
        <v>0</v>
      </c>
      <c r="Q29" s="9">
        <f t="shared" ref="Q29" si="20">SUM(Q31:Q33)</f>
        <v>0</v>
      </c>
    </row>
    <row r="30" spans="1:17" x14ac:dyDescent="0.25">
      <c r="A30" s="108"/>
      <c r="B30" s="107"/>
      <c r="C30" s="107"/>
      <c r="D30" s="59" t="s">
        <v>19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</row>
    <row r="31" spans="1:17" ht="22.5" x14ac:dyDescent="0.25">
      <c r="A31" s="108"/>
      <c r="B31" s="107"/>
      <c r="C31" s="107"/>
      <c r="D31" s="59" t="s">
        <v>20</v>
      </c>
      <c r="E31" s="9">
        <f t="shared" si="6"/>
        <v>295000</v>
      </c>
      <c r="F31" s="9">
        <v>71800</v>
      </c>
      <c r="G31" s="9">
        <v>74400</v>
      </c>
      <c r="H31" s="9">
        <v>74400</v>
      </c>
      <c r="I31" s="9">
        <v>74400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</row>
    <row r="32" spans="1:17" x14ac:dyDescent="0.25">
      <c r="A32" s="108"/>
      <c r="B32" s="107"/>
      <c r="C32" s="107"/>
      <c r="D32" s="59" t="s">
        <v>21</v>
      </c>
      <c r="E32" s="9">
        <f t="shared" si="6"/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</row>
    <row r="33" spans="1:17" ht="22.5" x14ac:dyDescent="0.25">
      <c r="A33" s="108"/>
      <c r="B33" s="107"/>
      <c r="C33" s="107"/>
      <c r="D33" s="59" t="s">
        <v>22</v>
      </c>
      <c r="E33" s="9">
        <f t="shared" si="6"/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</row>
    <row r="34" spans="1:17" ht="15" customHeight="1" x14ac:dyDescent="0.25">
      <c r="A34" s="108" t="s">
        <v>44</v>
      </c>
      <c r="B34" s="107" t="s">
        <v>73</v>
      </c>
      <c r="C34" s="107" t="s">
        <v>37</v>
      </c>
      <c r="D34" s="59" t="s">
        <v>5</v>
      </c>
      <c r="E34" s="9">
        <f t="shared" si="6"/>
        <v>0</v>
      </c>
      <c r="F34" s="9">
        <f t="shared" ref="F34:Q34" si="21">SUM(F36:F38)</f>
        <v>0</v>
      </c>
      <c r="G34" s="9">
        <f t="shared" si="21"/>
        <v>0</v>
      </c>
      <c r="H34" s="9">
        <f t="shared" si="21"/>
        <v>0</v>
      </c>
      <c r="I34" s="9">
        <f t="shared" si="21"/>
        <v>0</v>
      </c>
      <c r="J34" s="9">
        <f t="shared" si="21"/>
        <v>0</v>
      </c>
      <c r="K34" s="9">
        <f t="shared" si="21"/>
        <v>0</v>
      </c>
      <c r="L34" s="9">
        <f t="shared" si="21"/>
        <v>0</v>
      </c>
      <c r="M34" s="9">
        <f t="shared" si="21"/>
        <v>0</v>
      </c>
      <c r="N34" s="9">
        <f t="shared" si="21"/>
        <v>0</v>
      </c>
      <c r="O34" s="9">
        <f t="shared" si="21"/>
        <v>0</v>
      </c>
      <c r="P34" s="9">
        <f t="shared" si="21"/>
        <v>0</v>
      </c>
      <c r="Q34" s="9">
        <f t="shared" si="21"/>
        <v>0</v>
      </c>
    </row>
    <row r="35" spans="1:17" ht="15" customHeight="1" x14ac:dyDescent="0.25">
      <c r="A35" s="108"/>
      <c r="B35" s="107"/>
      <c r="C35" s="107"/>
      <c r="D35" s="59" t="s">
        <v>19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</row>
    <row r="36" spans="1:17" ht="22.5" x14ac:dyDescent="0.25">
      <c r="A36" s="108"/>
      <c r="B36" s="107"/>
      <c r="C36" s="107"/>
      <c r="D36" s="59" t="s">
        <v>20</v>
      </c>
      <c r="E36" s="9">
        <f t="shared" si="6"/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</row>
    <row r="37" spans="1:17" x14ac:dyDescent="0.25">
      <c r="A37" s="108"/>
      <c r="B37" s="107"/>
      <c r="C37" s="107"/>
      <c r="D37" s="59" t="s">
        <v>21</v>
      </c>
      <c r="E37" s="9">
        <f t="shared" si="6"/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</row>
    <row r="38" spans="1:17" ht="22.5" x14ac:dyDescent="0.25">
      <c r="A38" s="108"/>
      <c r="B38" s="107"/>
      <c r="C38" s="107"/>
      <c r="D38" s="59" t="s">
        <v>22</v>
      </c>
      <c r="E38" s="9">
        <f t="shared" si="6"/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</row>
    <row r="39" spans="1:17" ht="15" customHeight="1" x14ac:dyDescent="0.25">
      <c r="A39" s="121" t="s">
        <v>45</v>
      </c>
      <c r="B39" s="107" t="s">
        <v>74</v>
      </c>
      <c r="C39" s="107" t="s">
        <v>37</v>
      </c>
      <c r="D39" s="59" t="s">
        <v>5</v>
      </c>
      <c r="E39" s="9">
        <f t="shared" si="6"/>
        <v>0</v>
      </c>
      <c r="F39" s="9">
        <f t="shared" ref="F39:Q39" si="22">SUM(F41:F43)</f>
        <v>0</v>
      </c>
      <c r="G39" s="9">
        <f t="shared" si="22"/>
        <v>0</v>
      </c>
      <c r="H39" s="9">
        <f t="shared" si="22"/>
        <v>0</v>
      </c>
      <c r="I39" s="9">
        <f t="shared" si="22"/>
        <v>0</v>
      </c>
      <c r="J39" s="9">
        <f t="shared" si="22"/>
        <v>0</v>
      </c>
      <c r="K39" s="9">
        <f t="shared" si="22"/>
        <v>0</v>
      </c>
      <c r="L39" s="9">
        <f t="shared" si="22"/>
        <v>0</v>
      </c>
      <c r="M39" s="9">
        <f t="shared" si="22"/>
        <v>0</v>
      </c>
      <c r="N39" s="9">
        <f t="shared" si="22"/>
        <v>0</v>
      </c>
      <c r="O39" s="9">
        <f t="shared" si="22"/>
        <v>0</v>
      </c>
      <c r="P39" s="9">
        <f t="shared" si="22"/>
        <v>0</v>
      </c>
      <c r="Q39" s="9">
        <f t="shared" si="22"/>
        <v>0</v>
      </c>
    </row>
    <row r="40" spans="1:17" ht="15" customHeight="1" x14ac:dyDescent="0.25">
      <c r="A40" s="122"/>
      <c r="B40" s="107"/>
      <c r="C40" s="107"/>
      <c r="D40" s="59" t="s">
        <v>19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</row>
    <row r="41" spans="1:17" ht="22.5" x14ac:dyDescent="0.25">
      <c r="A41" s="122"/>
      <c r="B41" s="107"/>
      <c r="C41" s="107"/>
      <c r="D41" s="59" t="s">
        <v>20</v>
      </c>
      <c r="E41" s="9">
        <f t="shared" si="6"/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</row>
    <row r="42" spans="1:17" x14ac:dyDescent="0.25">
      <c r="A42" s="122"/>
      <c r="B42" s="107"/>
      <c r="C42" s="107"/>
      <c r="D42" s="59" t="s">
        <v>21</v>
      </c>
      <c r="E42" s="9">
        <f t="shared" si="6"/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</row>
    <row r="43" spans="1:17" ht="22.5" x14ac:dyDescent="0.25">
      <c r="A43" s="123"/>
      <c r="B43" s="107"/>
      <c r="C43" s="107"/>
      <c r="D43" s="59" t="s">
        <v>22</v>
      </c>
      <c r="E43" s="9">
        <f t="shared" si="6"/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</row>
    <row r="44" spans="1:17" x14ac:dyDescent="0.25">
      <c r="A44" s="108" t="s">
        <v>46</v>
      </c>
      <c r="B44" s="111" t="s">
        <v>81</v>
      </c>
      <c r="C44" s="107" t="s">
        <v>37</v>
      </c>
      <c r="D44" s="59" t="s">
        <v>5</v>
      </c>
      <c r="E44" s="9">
        <f t="shared" si="6"/>
        <v>0</v>
      </c>
      <c r="F44" s="9">
        <f t="shared" ref="F44:Q44" si="23">SUM(F46:F48)</f>
        <v>0</v>
      </c>
      <c r="G44" s="9">
        <f t="shared" si="23"/>
        <v>0</v>
      </c>
      <c r="H44" s="9">
        <f t="shared" si="23"/>
        <v>0</v>
      </c>
      <c r="I44" s="9">
        <f t="shared" si="23"/>
        <v>0</v>
      </c>
      <c r="J44" s="9">
        <f t="shared" si="23"/>
        <v>0</v>
      </c>
      <c r="K44" s="9">
        <f t="shared" si="23"/>
        <v>0</v>
      </c>
      <c r="L44" s="9">
        <f t="shared" si="23"/>
        <v>0</v>
      </c>
      <c r="M44" s="9">
        <f t="shared" si="23"/>
        <v>0</v>
      </c>
      <c r="N44" s="9">
        <f t="shared" si="23"/>
        <v>0</v>
      </c>
      <c r="O44" s="9">
        <f t="shared" si="23"/>
        <v>0</v>
      </c>
      <c r="P44" s="9">
        <f t="shared" si="23"/>
        <v>0</v>
      </c>
      <c r="Q44" s="9">
        <f t="shared" si="23"/>
        <v>0</v>
      </c>
    </row>
    <row r="45" spans="1:17" x14ac:dyDescent="0.25">
      <c r="A45" s="108"/>
      <c r="B45" s="112"/>
      <c r="C45" s="107"/>
      <c r="D45" s="59" t="s">
        <v>19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</row>
    <row r="46" spans="1:17" ht="22.5" x14ac:dyDescent="0.25">
      <c r="A46" s="108"/>
      <c r="B46" s="112"/>
      <c r="C46" s="107"/>
      <c r="D46" s="59" t="s">
        <v>20</v>
      </c>
      <c r="E46" s="9">
        <f t="shared" si="6"/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</row>
    <row r="47" spans="1:17" x14ac:dyDescent="0.25">
      <c r="A47" s="108"/>
      <c r="B47" s="112"/>
      <c r="C47" s="107"/>
      <c r="D47" s="59" t="s">
        <v>21</v>
      </c>
      <c r="E47" s="9">
        <f t="shared" si="6"/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</row>
    <row r="48" spans="1:17" ht="22.5" x14ac:dyDescent="0.25">
      <c r="A48" s="108"/>
      <c r="B48" s="113"/>
      <c r="C48" s="107"/>
      <c r="D48" s="59" t="s">
        <v>22</v>
      </c>
      <c r="E48" s="9">
        <f t="shared" si="6"/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</row>
    <row r="49" spans="1:18" ht="15" customHeight="1" x14ac:dyDescent="0.25">
      <c r="A49" s="101" t="s">
        <v>70</v>
      </c>
      <c r="B49" s="102"/>
      <c r="C49" s="109"/>
      <c r="D49" s="59" t="s">
        <v>5</v>
      </c>
      <c r="E49" s="9">
        <f>E51+E52+E53</f>
        <v>1295997.1200000001</v>
      </c>
      <c r="F49" s="60">
        <f t="shared" ref="F49:Q49" si="24">F19+F24+F29+F34+F39+F44</f>
        <v>772797.12</v>
      </c>
      <c r="G49" s="60">
        <f t="shared" si="24"/>
        <v>174400</v>
      </c>
      <c r="H49" s="60">
        <f t="shared" si="24"/>
        <v>174400</v>
      </c>
      <c r="I49" s="60">
        <f t="shared" si="24"/>
        <v>174400</v>
      </c>
      <c r="J49" s="60">
        <f t="shared" si="24"/>
        <v>0</v>
      </c>
      <c r="K49" s="60">
        <f t="shared" si="24"/>
        <v>0</v>
      </c>
      <c r="L49" s="60">
        <f t="shared" si="24"/>
        <v>0</v>
      </c>
      <c r="M49" s="60">
        <f t="shared" si="24"/>
        <v>0</v>
      </c>
      <c r="N49" s="60">
        <f t="shared" si="24"/>
        <v>0</v>
      </c>
      <c r="O49" s="60">
        <f t="shared" si="24"/>
        <v>0</v>
      </c>
      <c r="P49" s="60">
        <f t="shared" si="24"/>
        <v>0</v>
      </c>
      <c r="Q49" s="60">
        <f t="shared" si="24"/>
        <v>0</v>
      </c>
    </row>
    <row r="50" spans="1:18" ht="15" customHeight="1" x14ac:dyDescent="0.25">
      <c r="A50" s="103"/>
      <c r="B50" s="104"/>
      <c r="C50" s="109"/>
      <c r="D50" s="59" t="s">
        <v>19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</row>
    <row r="51" spans="1:18" ht="26.25" customHeight="1" x14ac:dyDescent="0.25">
      <c r="A51" s="103"/>
      <c r="B51" s="104"/>
      <c r="C51" s="109"/>
      <c r="D51" s="59" t="s">
        <v>20</v>
      </c>
      <c r="E51" s="9">
        <f t="shared" si="6"/>
        <v>295000</v>
      </c>
      <c r="F51" s="60">
        <f>F21+F26+F31+F36+F41</f>
        <v>71800</v>
      </c>
      <c r="G51" s="60">
        <f t="shared" ref="G51:Q51" si="25">G21+G26+G31+G36+G41+G10</f>
        <v>74400</v>
      </c>
      <c r="H51" s="60">
        <f t="shared" si="25"/>
        <v>74400</v>
      </c>
      <c r="I51" s="60">
        <f t="shared" si="25"/>
        <v>74400</v>
      </c>
      <c r="J51" s="60">
        <f t="shared" si="25"/>
        <v>0</v>
      </c>
      <c r="K51" s="60">
        <f t="shared" si="25"/>
        <v>0</v>
      </c>
      <c r="L51" s="60">
        <f t="shared" si="25"/>
        <v>0</v>
      </c>
      <c r="M51" s="60">
        <f t="shared" si="25"/>
        <v>0</v>
      </c>
      <c r="N51" s="60">
        <f t="shared" si="25"/>
        <v>0</v>
      </c>
      <c r="O51" s="60">
        <f t="shared" si="25"/>
        <v>0</v>
      </c>
      <c r="P51" s="60">
        <f t="shared" si="25"/>
        <v>0</v>
      </c>
      <c r="Q51" s="60">
        <f t="shared" si="25"/>
        <v>0</v>
      </c>
    </row>
    <row r="52" spans="1:18" ht="15" customHeight="1" x14ac:dyDescent="0.25">
      <c r="A52" s="103"/>
      <c r="B52" s="104"/>
      <c r="C52" s="109"/>
      <c r="D52" s="59" t="s">
        <v>21</v>
      </c>
      <c r="E52" s="9">
        <f t="shared" si="6"/>
        <v>1000997.12</v>
      </c>
      <c r="F52" s="60">
        <f>F22+F27+F32+F37+F42</f>
        <v>700997.12</v>
      </c>
      <c r="G52" s="60">
        <f t="shared" ref="G52:Q52" si="26">G22+G27+G32+G37+G42+G11</f>
        <v>100000</v>
      </c>
      <c r="H52" s="60">
        <f t="shared" si="26"/>
        <v>100000</v>
      </c>
      <c r="I52" s="60">
        <f t="shared" si="26"/>
        <v>100000</v>
      </c>
      <c r="J52" s="60">
        <f t="shared" si="26"/>
        <v>0</v>
      </c>
      <c r="K52" s="60">
        <f t="shared" si="26"/>
        <v>0</v>
      </c>
      <c r="L52" s="60">
        <f t="shared" si="26"/>
        <v>0</v>
      </c>
      <c r="M52" s="60">
        <f t="shared" si="26"/>
        <v>0</v>
      </c>
      <c r="N52" s="60">
        <f t="shared" si="26"/>
        <v>0</v>
      </c>
      <c r="O52" s="60">
        <f t="shared" si="26"/>
        <v>0</v>
      </c>
      <c r="P52" s="60">
        <f t="shared" si="26"/>
        <v>0</v>
      </c>
      <c r="Q52" s="60">
        <f t="shared" si="26"/>
        <v>0</v>
      </c>
    </row>
    <row r="53" spans="1:18" ht="24.75" customHeight="1" x14ac:dyDescent="0.25">
      <c r="A53" s="105"/>
      <c r="B53" s="106"/>
      <c r="C53" s="109"/>
      <c r="D53" s="59" t="s">
        <v>22</v>
      </c>
      <c r="E53" s="9">
        <f>SUM(F53:Q53)</f>
        <v>0</v>
      </c>
      <c r="F53" s="60">
        <f>F23+F28+F33+F38+F43</f>
        <v>0</v>
      </c>
      <c r="G53" s="60">
        <f t="shared" ref="G53:N53" si="27">G23+G28+G33+G38+G43+G12</f>
        <v>0</v>
      </c>
      <c r="H53" s="60">
        <f t="shared" si="27"/>
        <v>0</v>
      </c>
      <c r="I53" s="60">
        <f t="shared" si="27"/>
        <v>0</v>
      </c>
      <c r="J53" s="60">
        <f t="shared" si="27"/>
        <v>0</v>
      </c>
      <c r="K53" s="60">
        <f t="shared" si="27"/>
        <v>0</v>
      </c>
      <c r="L53" s="60">
        <f t="shared" si="27"/>
        <v>0</v>
      </c>
      <c r="M53" s="60">
        <f t="shared" si="27"/>
        <v>0</v>
      </c>
      <c r="N53" s="60">
        <f t="shared" si="27"/>
        <v>0</v>
      </c>
      <c r="O53" s="60">
        <f>O23+O28+O33+O38+O43</f>
        <v>0</v>
      </c>
      <c r="P53" s="60">
        <f>P23+P28+P33+P38+P43+P12</f>
        <v>0</v>
      </c>
      <c r="Q53" s="60">
        <f>Q23+Q28+Q33+Q38+Q43+Q12</f>
        <v>0</v>
      </c>
    </row>
    <row r="54" spans="1:18" ht="21.75" customHeight="1" x14ac:dyDescent="0.25">
      <c r="A54" s="110" t="s">
        <v>150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</row>
    <row r="55" spans="1:18" ht="15.75" customHeight="1" x14ac:dyDescent="0.25">
      <c r="A55" s="128" t="s">
        <v>34</v>
      </c>
      <c r="B55" s="107" t="s">
        <v>75</v>
      </c>
      <c r="C55" s="107" t="s">
        <v>153</v>
      </c>
      <c r="D55" s="59" t="s">
        <v>5</v>
      </c>
      <c r="E55" s="9">
        <f t="shared" ref="E55:E74" si="28">SUM(F55:Q55)</f>
        <v>8000045.7166600013</v>
      </c>
      <c r="F55" s="9">
        <f>F57+F58+F59</f>
        <v>1611600</v>
      </c>
      <c r="G55" s="9">
        <f>G57+G58+G59</f>
        <v>2937545.7182600005</v>
      </c>
      <c r="H55" s="9">
        <f>H57+H58+H59</f>
        <v>1744499.9992000002</v>
      </c>
      <c r="I55" s="9">
        <f>I57+I58+I59</f>
        <v>1706399.9992000002</v>
      </c>
      <c r="J55" s="9">
        <f t="shared" ref="J55:Q55" si="29">J57+J58+J59</f>
        <v>0</v>
      </c>
      <c r="K55" s="9">
        <f t="shared" si="29"/>
        <v>0</v>
      </c>
      <c r="L55" s="9">
        <f t="shared" si="29"/>
        <v>0</v>
      </c>
      <c r="M55" s="9">
        <f t="shared" si="29"/>
        <v>0</v>
      </c>
      <c r="N55" s="9">
        <f t="shared" si="29"/>
        <v>0</v>
      </c>
      <c r="O55" s="9">
        <f t="shared" si="29"/>
        <v>0</v>
      </c>
      <c r="P55" s="9">
        <f t="shared" si="29"/>
        <v>0</v>
      </c>
      <c r="Q55" s="9">
        <f t="shared" si="29"/>
        <v>0</v>
      </c>
    </row>
    <row r="56" spans="1:18" ht="15.75" customHeight="1" x14ac:dyDescent="0.25">
      <c r="A56" s="128"/>
      <c r="B56" s="107"/>
      <c r="C56" s="107"/>
      <c r="D56" s="59" t="s">
        <v>19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</row>
    <row r="57" spans="1:18" ht="22.5" x14ac:dyDescent="0.25">
      <c r="A57" s="128"/>
      <c r="B57" s="107"/>
      <c r="C57" s="107"/>
      <c r="D57" s="59" t="s">
        <v>20</v>
      </c>
      <c r="E57" s="9">
        <f t="shared" si="28"/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</row>
    <row r="58" spans="1:18" x14ac:dyDescent="0.25">
      <c r="A58" s="128"/>
      <c r="B58" s="107"/>
      <c r="C58" s="107"/>
      <c r="D58" s="59" t="s">
        <v>21</v>
      </c>
      <c r="E58" s="9">
        <f>SUM(F58:Q58)</f>
        <v>8000045.7166600013</v>
      </c>
      <c r="F58" s="9">
        <f>F60+F61+F62</f>
        <v>1611600</v>
      </c>
      <c r="G58" s="9">
        <f>G60+G61+G62+G64</f>
        <v>2937545.7182600005</v>
      </c>
      <c r="H58" s="9">
        <f>H60+H61+H62</f>
        <v>1744499.9992000002</v>
      </c>
      <c r="I58" s="9">
        <f>I60+I61+I62</f>
        <v>1706399.9992000002</v>
      </c>
      <c r="J58" s="9">
        <v>0</v>
      </c>
      <c r="K58" s="9">
        <f t="shared" ref="K58:Q58" si="30">K60+K61+K62</f>
        <v>0</v>
      </c>
      <c r="L58" s="9">
        <f t="shared" si="30"/>
        <v>0</v>
      </c>
      <c r="M58" s="9">
        <f t="shared" si="30"/>
        <v>0</v>
      </c>
      <c r="N58" s="9">
        <f t="shared" si="30"/>
        <v>0</v>
      </c>
      <c r="O58" s="9">
        <f t="shared" si="30"/>
        <v>0</v>
      </c>
      <c r="P58" s="9">
        <f t="shared" si="30"/>
        <v>0</v>
      </c>
      <c r="Q58" s="9">
        <f t="shared" si="30"/>
        <v>0</v>
      </c>
      <c r="R58" s="14"/>
    </row>
    <row r="59" spans="1:18" ht="22.5" x14ac:dyDescent="0.25">
      <c r="A59" s="128"/>
      <c r="B59" s="107"/>
      <c r="C59" s="107"/>
      <c r="D59" s="59" t="s">
        <v>22</v>
      </c>
      <c r="E59" s="9">
        <f t="shared" si="28"/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</row>
    <row r="60" spans="1:18" s="51" customFormat="1" ht="38.25" hidden="1" x14ac:dyDescent="0.25">
      <c r="A60" s="61" t="s">
        <v>40</v>
      </c>
      <c r="B60" s="62" t="s">
        <v>39</v>
      </c>
      <c r="C60" s="63" t="s">
        <v>38</v>
      </c>
      <c r="D60" s="64" t="s">
        <v>21</v>
      </c>
      <c r="E60" s="31">
        <f>SUM(F60:Q60)</f>
        <v>6517562.4000000004</v>
      </c>
      <c r="F60" s="31">
        <v>1331834.3600000001</v>
      </c>
      <c r="G60" s="31">
        <f>1331834.36+137819.34-5109.96+774425.46</f>
        <v>2238969.2000000002</v>
      </c>
      <c r="H60" s="31">
        <f>1331834.36+128019.34+32575.72</f>
        <v>1492429.4200000002</v>
      </c>
      <c r="I60" s="31">
        <f>1331834.36+166119.34-43624.28</f>
        <v>1454329.4200000002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</row>
    <row r="61" spans="1:18" hidden="1" x14ac:dyDescent="0.25">
      <c r="A61" s="65" t="s">
        <v>41</v>
      </c>
      <c r="B61" s="66" t="s">
        <v>50</v>
      </c>
      <c r="C61" s="63" t="s">
        <v>37</v>
      </c>
      <c r="D61" s="59" t="s">
        <v>21</v>
      </c>
      <c r="E61" s="9">
        <f t="shared" si="28"/>
        <v>498763.14665999997</v>
      </c>
      <c r="F61" s="9">
        <v>68283.69</v>
      </c>
      <c r="G61" s="9">
        <v>143216.93826</v>
      </c>
      <c r="H61" s="9">
        <v>143631.2592</v>
      </c>
      <c r="I61" s="9">
        <v>143631.2592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</row>
    <row r="62" spans="1:18" s="51" customFormat="1" ht="45.75" hidden="1" customHeight="1" x14ac:dyDescent="0.25">
      <c r="A62" s="61" t="s">
        <v>51</v>
      </c>
      <c r="B62" s="62" t="s">
        <v>42</v>
      </c>
      <c r="C62" s="63" t="s">
        <v>37</v>
      </c>
      <c r="D62" s="64" t="s">
        <v>21</v>
      </c>
      <c r="E62" s="31">
        <f t="shared" si="28"/>
        <v>536799.91</v>
      </c>
      <c r="F62" s="31">
        <v>211481.95</v>
      </c>
      <c r="G62" s="31">
        <v>108439.31999999999</v>
      </c>
      <c r="H62" s="31">
        <v>108439.31999999999</v>
      </c>
      <c r="I62" s="31">
        <v>108439.31999999999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</row>
    <row r="63" spans="1:18" s="51" customFormat="1" ht="63" hidden="1" customHeight="1" x14ac:dyDescent="0.25">
      <c r="A63" s="65" t="s">
        <v>52</v>
      </c>
      <c r="B63" s="67" t="s">
        <v>54</v>
      </c>
      <c r="C63" s="63" t="s">
        <v>37</v>
      </c>
      <c r="D63" s="64" t="s">
        <v>21</v>
      </c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8" s="51" customFormat="1" ht="44.25" hidden="1" customHeight="1" x14ac:dyDescent="0.25">
      <c r="A64" s="68"/>
      <c r="B64" s="67" t="s">
        <v>53</v>
      </c>
      <c r="C64" s="69"/>
      <c r="D64" s="64"/>
      <c r="E64" s="31"/>
      <c r="F64" s="31"/>
      <c r="G64" s="31">
        <f>446920.26</f>
        <v>446920.26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8" x14ac:dyDescent="0.25">
      <c r="A65" s="121" t="s">
        <v>36</v>
      </c>
      <c r="B65" s="111" t="s">
        <v>115</v>
      </c>
      <c r="C65" s="111" t="s">
        <v>153</v>
      </c>
      <c r="D65" s="59" t="s">
        <v>5</v>
      </c>
      <c r="E65" s="9">
        <f t="shared" si="28"/>
        <v>1250000</v>
      </c>
      <c r="F65" s="9">
        <f>F67+F68+F69</f>
        <v>300000</v>
      </c>
      <c r="G65" s="9">
        <f t="shared" ref="G65:Q65" si="31">G67+G68+G69</f>
        <v>350000</v>
      </c>
      <c r="H65" s="9">
        <f t="shared" si="31"/>
        <v>300000</v>
      </c>
      <c r="I65" s="9">
        <f t="shared" si="31"/>
        <v>300000</v>
      </c>
      <c r="J65" s="9">
        <f t="shared" si="31"/>
        <v>0</v>
      </c>
      <c r="K65" s="9">
        <f t="shared" si="31"/>
        <v>0</v>
      </c>
      <c r="L65" s="9">
        <f t="shared" si="31"/>
        <v>0</v>
      </c>
      <c r="M65" s="9">
        <f t="shared" si="31"/>
        <v>0</v>
      </c>
      <c r="N65" s="9">
        <f t="shared" si="31"/>
        <v>0</v>
      </c>
      <c r="O65" s="9">
        <f t="shared" si="31"/>
        <v>0</v>
      </c>
      <c r="P65" s="9">
        <f t="shared" si="31"/>
        <v>0</v>
      </c>
      <c r="Q65" s="9">
        <f t="shared" si="31"/>
        <v>0</v>
      </c>
      <c r="R65" s="14"/>
    </row>
    <row r="66" spans="1:18" x14ac:dyDescent="0.25">
      <c r="A66" s="122"/>
      <c r="B66" s="112"/>
      <c r="C66" s="112"/>
      <c r="D66" s="59" t="s">
        <v>19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30"/>
    </row>
    <row r="67" spans="1:18" ht="22.5" x14ac:dyDescent="0.25">
      <c r="A67" s="122"/>
      <c r="B67" s="112"/>
      <c r="C67" s="112"/>
      <c r="D67" s="59" t="s">
        <v>20</v>
      </c>
      <c r="E67" s="9">
        <f t="shared" si="28"/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</row>
    <row r="68" spans="1:18" x14ac:dyDescent="0.25">
      <c r="A68" s="122"/>
      <c r="B68" s="112"/>
      <c r="C68" s="112"/>
      <c r="D68" s="59" t="s">
        <v>21</v>
      </c>
      <c r="E68" s="9">
        <f t="shared" si="28"/>
        <v>1250000</v>
      </c>
      <c r="F68" s="9">
        <v>300000</v>
      </c>
      <c r="G68" s="9">
        <v>350000</v>
      </c>
      <c r="H68" s="9">
        <v>300000</v>
      </c>
      <c r="I68" s="9">
        <v>300000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70"/>
    </row>
    <row r="69" spans="1:18" ht="22.5" x14ac:dyDescent="0.25">
      <c r="A69" s="123"/>
      <c r="B69" s="113"/>
      <c r="C69" s="113"/>
      <c r="D69" s="59" t="s">
        <v>22</v>
      </c>
      <c r="E69" s="9">
        <f t="shared" si="28"/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</row>
    <row r="70" spans="1:18" ht="15" customHeight="1" x14ac:dyDescent="0.25">
      <c r="A70" s="101" t="s">
        <v>71</v>
      </c>
      <c r="B70" s="102"/>
      <c r="C70" s="125"/>
      <c r="D70" s="59" t="s">
        <v>5</v>
      </c>
      <c r="E70" s="9">
        <f t="shared" si="28"/>
        <v>9250045.7166600004</v>
      </c>
      <c r="F70" s="9">
        <f t="shared" ref="F70:Q70" si="32">F55+F65</f>
        <v>1911600</v>
      </c>
      <c r="G70" s="9">
        <f t="shared" si="32"/>
        <v>3287545.7182600005</v>
      </c>
      <c r="H70" s="9">
        <f t="shared" si="32"/>
        <v>2044499.9992000002</v>
      </c>
      <c r="I70" s="9">
        <f t="shared" si="32"/>
        <v>2006399.9992000002</v>
      </c>
      <c r="J70" s="9">
        <f t="shared" si="32"/>
        <v>0</v>
      </c>
      <c r="K70" s="9">
        <f t="shared" si="32"/>
        <v>0</v>
      </c>
      <c r="L70" s="9">
        <f t="shared" si="32"/>
        <v>0</v>
      </c>
      <c r="M70" s="9">
        <f t="shared" si="32"/>
        <v>0</v>
      </c>
      <c r="N70" s="9">
        <f t="shared" si="32"/>
        <v>0</v>
      </c>
      <c r="O70" s="9">
        <f t="shared" si="32"/>
        <v>0</v>
      </c>
      <c r="P70" s="9">
        <f t="shared" si="32"/>
        <v>0</v>
      </c>
      <c r="Q70" s="9">
        <f t="shared" si="32"/>
        <v>0</v>
      </c>
    </row>
    <row r="71" spans="1:18" ht="15" customHeight="1" x14ac:dyDescent="0.25">
      <c r="A71" s="103"/>
      <c r="B71" s="104"/>
      <c r="C71" s="125"/>
      <c r="D71" s="59" t="s">
        <v>19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</row>
    <row r="72" spans="1:18" ht="21.75" customHeight="1" x14ac:dyDescent="0.25">
      <c r="A72" s="103"/>
      <c r="B72" s="104"/>
      <c r="C72" s="125"/>
      <c r="D72" s="59" t="s">
        <v>20</v>
      </c>
      <c r="E72" s="9">
        <f t="shared" si="28"/>
        <v>0</v>
      </c>
      <c r="F72" s="9">
        <f t="shared" ref="F72:Q72" si="33">F57+F67</f>
        <v>0</v>
      </c>
      <c r="G72" s="9">
        <f t="shared" si="33"/>
        <v>0</v>
      </c>
      <c r="H72" s="9">
        <f t="shared" si="33"/>
        <v>0</v>
      </c>
      <c r="I72" s="9">
        <f t="shared" si="33"/>
        <v>0</v>
      </c>
      <c r="J72" s="9">
        <f t="shared" si="33"/>
        <v>0</v>
      </c>
      <c r="K72" s="9">
        <f t="shared" si="33"/>
        <v>0</v>
      </c>
      <c r="L72" s="9">
        <f t="shared" si="33"/>
        <v>0</v>
      </c>
      <c r="M72" s="9">
        <f t="shared" si="33"/>
        <v>0</v>
      </c>
      <c r="N72" s="9">
        <f t="shared" si="33"/>
        <v>0</v>
      </c>
      <c r="O72" s="9">
        <f t="shared" si="33"/>
        <v>0</v>
      </c>
      <c r="P72" s="9">
        <f t="shared" si="33"/>
        <v>0</v>
      </c>
      <c r="Q72" s="9">
        <f t="shared" si="33"/>
        <v>0</v>
      </c>
    </row>
    <row r="73" spans="1:18" ht="15" customHeight="1" x14ac:dyDescent="0.25">
      <c r="A73" s="103"/>
      <c r="B73" s="104"/>
      <c r="C73" s="125"/>
      <c r="D73" s="59" t="s">
        <v>21</v>
      </c>
      <c r="E73" s="9">
        <f t="shared" si="28"/>
        <v>9250045.7166600004</v>
      </c>
      <c r="F73" s="9">
        <f t="shared" ref="F73:Q73" si="34">F58+F68</f>
        <v>1911600</v>
      </c>
      <c r="G73" s="9">
        <f t="shared" si="34"/>
        <v>3287545.7182600005</v>
      </c>
      <c r="H73" s="9">
        <f t="shared" si="34"/>
        <v>2044499.9992000002</v>
      </c>
      <c r="I73" s="9">
        <f t="shared" si="34"/>
        <v>2006399.9992000002</v>
      </c>
      <c r="J73" s="9">
        <f t="shared" si="34"/>
        <v>0</v>
      </c>
      <c r="K73" s="9">
        <f t="shared" si="34"/>
        <v>0</v>
      </c>
      <c r="L73" s="9">
        <f t="shared" si="34"/>
        <v>0</v>
      </c>
      <c r="M73" s="9">
        <f t="shared" si="34"/>
        <v>0</v>
      </c>
      <c r="N73" s="9">
        <f t="shared" si="34"/>
        <v>0</v>
      </c>
      <c r="O73" s="9">
        <f t="shared" si="34"/>
        <v>0</v>
      </c>
      <c r="P73" s="9">
        <f t="shared" si="34"/>
        <v>0</v>
      </c>
      <c r="Q73" s="9">
        <f t="shared" si="34"/>
        <v>0</v>
      </c>
    </row>
    <row r="74" spans="1:18" ht="21.75" customHeight="1" x14ac:dyDescent="0.25">
      <c r="A74" s="105"/>
      <c r="B74" s="106"/>
      <c r="C74" s="125"/>
      <c r="D74" s="59" t="s">
        <v>22</v>
      </c>
      <c r="E74" s="9">
        <f t="shared" si="28"/>
        <v>0</v>
      </c>
      <c r="F74" s="9">
        <f t="shared" ref="F74:Q74" si="35">F59+F69</f>
        <v>0</v>
      </c>
      <c r="G74" s="9">
        <f t="shared" si="35"/>
        <v>0</v>
      </c>
      <c r="H74" s="9">
        <f t="shared" si="35"/>
        <v>0</v>
      </c>
      <c r="I74" s="9">
        <f t="shared" si="35"/>
        <v>0</v>
      </c>
      <c r="J74" s="9">
        <f t="shared" si="35"/>
        <v>0</v>
      </c>
      <c r="K74" s="9">
        <f t="shared" si="35"/>
        <v>0</v>
      </c>
      <c r="L74" s="9">
        <f t="shared" si="35"/>
        <v>0</v>
      </c>
      <c r="M74" s="9">
        <f t="shared" si="35"/>
        <v>0</v>
      </c>
      <c r="N74" s="9">
        <f t="shared" si="35"/>
        <v>0</v>
      </c>
      <c r="O74" s="9">
        <f t="shared" si="35"/>
        <v>0</v>
      </c>
      <c r="P74" s="9">
        <f t="shared" si="35"/>
        <v>0</v>
      </c>
      <c r="Q74" s="9">
        <f t="shared" si="35"/>
        <v>0</v>
      </c>
    </row>
    <row r="75" spans="1:18" ht="15.75" customHeight="1" x14ac:dyDescent="0.25">
      <c r="A75" s="126" t="s">
        <v>151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</row>
    <row r="76" spans="1:18" ht="15.75" customHeight="1" x14ac:dyDescent="0.25">
      <c r="A76" s="121" t="s">
        <v>47</v>
      </c>
      <c r="B76" s="111" t="s">
        <v>76</v>
      </c>
      <c r="C76" s="111" t="s">
        <v>37</v>
      </c>
      <c r="D76" s="59" t="s">
        <v>5</v>
      </c>
      <c r="E76" s="9">
        <f t="shared" ref="E76:E90" si="36">SUM(F76:Q76)</f>
        <v>1807200</v>
      </c>
      <c r="F76" s="9">
        <f t="shared" ref="F76:Q76" si="37">SUM(F78:F80)</f>
        <v>451800</v>
      </c>
      <c r="G76" s="9">
        <f t="shared" si="37"/>
        <v>451800</v>
      </c>
      <c r="H76" s="9">
        <f t="shared" si="37"/>
        <v>451800</v>
      </c>
      <c r="I76" s="9">
        <f t="shared" si="37"/>
        <v>451800</v>
      </c>
      <c r="J76" s="9">
        <f t="shared" si="37"/>
        <v>0</v>
      </c>
      <c r="K76" s="9">
        <f t="shared" si="37"/>
        <v>0</v>
      </c>
      <c r="L76" s="9">
        <f t="shared" si="37"/>
        <v>0</v>
      </c>
      <c r="M76" s="9">
        <f t="shared" si="37"/>
        <v>0</v>
      </c>
      <c r="N76" s="9">
        <f t="shared" si="37"/>
        <v>0</v>
      </c>
      <c r="O76" s="9">
        <f t="shared" si="37"/>
        <v>0</v>
      </c>
      <c r="P76" s="9">
        <f t="shared" si="37"/>
        <v>0</v>
      </c>
      <c r="Q76" s="9">
        <f t="shared" si="37"/>
        <v>0</v>
      </c>
    </row>
    <row r="77" spans="1:18" ht="15.75" customHeight="1" x14ac:dyDescent="0.25">
      <c r="A77" s="122"/>
      <c r="B77" s="112"/>
      <c r="C77" s="112"/>
      <c r="D77" s="59" t="s">
        <v>19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</row>
    <row r="78" spans="1:18" ht="27" customHeight="1" x14ac:dyDescent="0.25">
      <c r="A78" s="122"/>
      <c r="B78" s="112"/>
      <c r="C78" s="112"/>
      <c r="D78" s="59" t="s">
        <v>20</v>
      </c>
      <c r="E78" s="9">
        <f t="shared" si="36"/>
        <v>1807200</v>
      </c>
      <c r="F78" s="9">
        <v>451800</v>
      </c>
      <c r="G78" s="9">
        <v>451800</v>
      </c>
      <c r="H78" s="9">
        <v>451800</v>
      </c>
      <c r="I78" s="9">
        <v>451800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</row>
    <row r="79" spans="1:18" ht="15.75" customHeight="1" x14ac:dyDescent="0.25">
      <c r="A79" s="122"/>
      <c r="B79" s="112"/>
      <c r="C79" s="112"/>
      <c r="D79" s="59" t="s">
        <v>21</v>
      </c>
      <c r="E79" s="9">
        <f t="shared" si="36"/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</row>
    <row r="80" spans="1:18" ht="27" customHeight="1" x14ac:dyDescent="0.25">
      <c r="A80" s="123"/>
      <c r="B80" s="113"/>
      <c r="C80" s="113"/>
      <c r="D80" s="59" t="s">
        <v>22</v>
      </c>
      <c r="E80" s="9">
        <f t="shared" si="36"/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</row>
    <row r="81" spans="1:17" ht="15" customHeight="1" x14ac:dyDescent="0.25">
      <c r="A81" s="101" t="s">
        <v>77</v>
      </c>
      <c r="B81" s="102"/>
      <c r="C81" s="125"/>
      <c r="D81" s="59" t="s">
        <v>5</v>
      </c>
      <c r="E81" s="9">
        <f t="shared" si="36"/>
        <v>1807200</v>
      </c>
      <c r="F81" s="9">
        <f t="shared" ref="F81:Q81" si="38">F76</f>
        <v>451800</v>
      </c>
      <c r="G81" s="9">
        <f t="shared" si="38"/>
        <v>451800</v>
      </c>
      <c r="H81" s="9">
        <f t="shared" si="38"/>
        <v>451800</v>
      </c>
      <c r="I81" s="9">
        <f t="shared" si="38"/>
        <v>451800</v>
      </c>
      <c r="J81" s="9">
        <f t="shared" si="38"/>
        <v>0</v>
      </c>
      <c r="K81" s="9">
        <f t="shared" si="38"/>
        <v>0</v>
      </c>
      <c r="L81" s="9">
        <f t="shared" si="38"/>
        <v>0</v>
      </c>
      <c r="M81" s="9">
        <f t="shared" si="38"/>
        <v>0</v>
      </c>
      <c r="N81" s="9">
        <f t="shared" si="38"/>
        <v>0</v>
      </c>
      <c r="O81" s="9">
        <f t="shared" si="38"/>
        <v>0</v>
      </c>
      <c r="P81" s="9">
        <f t="shared" si="38"/>
        <v>0</v>
      </c>
      <c r="Q81" s="9">
        <f t="shared" si="38"/>
        <v>0</v>
      </c>
    </row>
    <row r="82" spans="1:17" ht="15" customHeight="1" x14ac:dyDescent="0.25">
      <c r="A82" s="103"/>
      <c r="B82" s="104"/>
      <c r="C82" s="125"/>
      <c r="D82" s="59" t="s">
        <v>19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</row>
    <row r="83" spans="1:17" ht="23.25" customHeight="1" x14ac:dyDescent="0.25">
      <c r="A83" s="103"/>
      <c r="B83" s="104"/>
      <c r="C83" s="125"/>
      <c r="D83" s="59" t="s">
        <v>20</v>
      </c>
      <c r="E83" s="9">
        <f t="shared" si="36"/>
        <v>1807200</v>
      </c>
      <c r="F83" s="9">
        <f t="shared" ref="F83:Q83" si="39">F78</f>
        <v>451800</v>
      </c>
      <c r="G83" s="9">
        <f t="shared" si="39"/>
        <v>451800</v>
      </c>
      <c r="H83" s="9">
        <f t="shared" si="39"/>
        <v>451800</v>
      </c>
      <c r="I83" s="9">
        <f t="shared" si="39"/>
        <v>451800</v>
      </c>
      <c r="J83" s="9">
        <f t="shared" si="39"/>
        <v>0</v>
      </c>
      <c r="K83" s="9">
        <f t="shared" si="39"/>
        <v>0</v>
      </c>
      <c r="L83" s="9">
        <f t="shared" si="39"/>
        <v>0</v>
      </c>
      <c r="M83" s="9">
        <f t="shared" si="39"/>
        <v>0</v>
      </c>
      <c r="N83" s="9">
        <f t="shared" si="39"/>
        <v>0</v>
      </c>
      <c r="O83" s="9">
        <f t="shared" si="39"/>
        <v>0</v>
      </c>
      <c r="P83" s="9">
        <f t="shared" si="39"/>
        <v>0</v>
      </c>
      <c r="Q83" s="9">
        <f t="shared" si="39"/>
        <v>0</v>
      </c>
    </row>
    <row r="84" spans="1:17" ht="15" customHeight="1" x14ac:dyDescent="0.25">
      <c r="A84" s="103"/>
      <c r="B84" s="104"/>
      <c r="C84" s="125"/>
      <c r="D84" s="59" t="s">
        <v>21</v>
      </c>
      <c r="E84" s="9">
        <f t="shared" si="36"/>
        <v>0</v>
      </c>
      <c r="F84" s="9">
        <f t="shared" ref="F84:Q84" si="40">F79</f>
        <v>0</v>
      </c>
      <c r="G84" s="9">
        <f t="shared" si="40"/>
        <v>0</v>
      </c>
      <c r="H84" s="9">
        <f t="shared" si="40"/>
        <v>0</v>
      </c>
      <c r="I84" s="9">
        <f t="shared" si="40"/>
        <v>0</v>
      </c>
      <c r="J84" s="9">
        <f t="shared" si="40"/>
        <v>0</v>
      </c>
      <c r="K84" s="9">
        <f t="shared" si="40"/>
        <v>0</v>
      </c>
      <c r="L84" s="9">
        <f t="shared" si="40"/>
        <v>0</v>
      </c>
      <c r="M84" s="9">
        <f t="shared" si="40"/>
        <v>0</v>
      </c>
      <c r="N84" s="9">
        <f t="shared" si="40"/>
        <v>0</v>
      </c>
      <c r="O84" s="9">
        <f t="shared" si="40"/>
        <v>0</v>
      </c>
      <c r="P84" s="9">
        <f t="shared" si="40"/>
        <v>0</v>
      </c>
      <c r="Q84" s="9">
        <f t="shared" si="40"/>
        <v>0</v>
      </c>
    </row>
    <row r="85" spans="1:17" ht="23.25" customHeight="1" x14ac:dyDescent="0.25">
      <c r="A85" s="105"/>
      <c r="B85" s="106"/>
      <c r="C85" s="125"/>
      <c r="D85" s="59" t="s">
        <v>22</v>
      </c>
      <c r="E85" s="9">
        <f t="shared" si="36"/>
        <v>0</v>
      </c>
      <c r="F85" s="9">
        <f t="shared" ref="F85:Q85" si="41">F80</f>
        <v>0</v>
      </c>
      <c r="G85" s="9">
        <f t="shared" si="41"/>
        <v>0</v>
      </c>
      <c r="H85" s="9">
        <f t="shared" si="41"/>
        <v>0</v>
      </c>
      <c r="I85" s="9">
        <f t="shared" si="41"/>
        <v>0</v>
      </c>
      <c r="J85" s="9">
        <f t="shared" si="41"/>
        <v>0</v>
      </c>
      <c r="K85" s="9">
        <f t="shared" si="41"/>
        <v>0</v>
      </c>
      <c r="L85" s="9">
        <f t="shared" si="41"/>
        <v>0</v>
      </c>
      <c r="M85" s="9">
        <f t="shared" si="41"/>
        <v>0</v>
      </c>
      <c r="N85" s="9">
        <f t="shared" si="41"/>
        <v>0</v>
      </c>
      <c r="O85" s="9">
        <f t="shared" si="41"/>
        <v>0</v>
      </c>
      <c r="P85" s="9">
        <f t="shared" si="41"/>
        <v>0</v>
      </c>
      <c r="Q85" s="9">
        <f t="shared" si="41"/>
        <v>0</v>
      </c>
    </row>
    <row r="86" spans="1:17" x14ac:dyDescent="0.25">
      <c r="A86" s="127" t="s">
        <v>78</v>
      </c>
      <c r="B86" s="127"/>
      <c r="C86" s="124"/>
      <c r="D86" s="59" t="s">
        <v>33</v>
      </c>
      <c r="E86" s="85">
        <f>E88+E89+E90</f>
        <v>42353242.836659998</v>
      </c>
      <c r="F86" s="85">
        <f t="shared" ref="F86:Q86" si="42">F13+F49+F70+F81</f>
        <v>3136197.12</v>
      </c>
      <c r="G86" s="85">
        <f t="shared" si="42"/>
        <v>3913745.7182600005</v>
      </c>
      <c r="H86" s="85">
        <f>H13+H49+H70+H81</f>
        <v>2670699.9992000004</v>
      </c>
      <c r="I86" s="85">
        <f t="shared" si="42"/>
        <v>2632599.9992000004</v>
      </c>
      <c r="J86" s="85">
        <f t="shared" si="42"/>
        <v>0</v>
      </c>
      <c r="K86" s="85">
        <f t="shared" si="42"/>
        <v>0</v>
      </c>
      <c r="L86" s="85">
        <f t="shared" si="42"/>
        <v>0</v>
      </c>
      <c r="M86" s="85">
        <f t="shared" si="42"/>
        <v>0</v>
      </c>
      <c r="N86" s="85">
        <f t="shared" si="42"/>
        <v>0</v>
      </c>
      <c r="O86" s="85">
        <f t="shared" si="42"/>
        <v>30000000</v>
      </c>
      <c r="P86" s="85">
        <f t="shared" si="42"/>
        <v>0</v>
      </c>
      <c r="Q86" s="85">
        <f t="shared" si="42"/>
        <v>0</v>
      </c>
    </row>
    <row r="87" spans="1:17" ht="21" customHeight="1" x14ac:dyDescent="0.25">
      <c r="A87" s="127"/>
      <c r="B87" s="127"/>
      <c r="C87" s="124"/>
      <c r="D87" s="59" t="s">
        <v>19</v>
      </c>
      <c r="E87" s="57">
        <v>0</v>
      </c>
      <c r="F87" s="57">
        <v>0</v>
      </c>
      <c r="G87" s="84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</row>
    <row r="88" spans="1:17" ht="22.5" customHeight="1" x14ac:dyDescent="0.25">
      <c r="A88" s="127"/>
      <c r="B88" s="127"/>
      <c r="C88" s="124"/>
      <c r="D88" s="59" t="s">
        <v>20</v>
      </c>
      <c r="E88" s="57">
        <f t="shared" si="36"/>
        <v>2102200</v>
      </c>
      <c r="F88" s="57">
        <f t="shared" ref="F88:Q88" si="43">F15+F51+F72+F83</f>
        <v>523600</v>
      </c>
      <c r="G88" s="84">
        <f t="shared" si="43"/>
        <v>526200</v>
      </c>
      <c r="H88" s="57">
        <f t="shared" si="43"/>
        <v>526200</v>
      </c>
      <c r="I88" s="57">
        <f t="shared" si="43"/>
        <v>526200</v>
      </c>
      <c r="J88" s="57">
        <f t="shared" si="43"/>
        <v>0</v>
      </c>
      <c r="K88" s="57">
        <f t="shared" si="43"/>
        <v>0</v>
      </c>
      <c r="L88" s="57">
        <f t="shared" si="43"/>
        <v>0</v>
      </c>
      <c r="M88" s="57">
        <f t="shared" si="43"/>
        <v>0</v>
      </c>
      <c r="N88" s="57">
        <f t="shared" si="43"/>
        <v>0</v>
      </c>
      <c r="O88" s="57">
        <f t="shared" si="43"/>
        <v>0</v>
      </c>
      <c r="P88" s="57">
        <f t="shared" si="43"/>
        <v>0</v>
      </c>
      <c r="Q88" s="57">
        <f t="shared" si="43"/>
        <v>0</v>
      </c>
    </row>
    <row r="89" spans="1:17" x14ac:dyDescent="0.25">
      <c r="A89" s="127"/>
      <c r="B89" s="127"/>
      <c r="C89" s="124"/>
      <c r="D89" s="59" t="s">
        <v>21</v>
      </c>
      <c r="E89" s="57">
        <f t="shared" si="36"/>
        <v>10251042.836660001</v>
      </c>
      <c r="F89" s="57">
        <f t="shared" ref="F89:Q89" si="44">F16+F52+F73+F84</f>
        <v>2612597.12</v>
      </c>
      <c r="G89" s="84">
        <f t="shared" si="44"/>
        <v>3387545.7182600005</v>
      </c>
      <c r="H89" s="57">
        <f t="shared" si="44"/>
        <v>2144499.9992000004</v>
      </c>
      <c r="I89" s="57">
        <f t="shared" si="44"/>
        <v>2106399.9992000004</v>
      </c>
      <c r="J89" s="57">
        <f t="shared" si="44"/>
        <v>0</v>
      </c>
      <c r="K89" s="57">
        <f t="shared" si="44"/>
        <v>0</v>
      </c>
      <c r="L89" s="57">
        <f t="shared" si="44"/>
        <v>0</v>
      </c>
      <c r="M89" s="57">
        <f t="shared" si="44"/>
        <v>0</v>
      </c>
      <c r="N89" s="57">
        <f t="shared" si="44"/>
        <v>0</v>
      </c>
      <c r="O89" s="57">
        <f t="shared" si="44"/>
        <v>0</v>
      </c>
      <c r="P89" s="57">
        <f t="shared" si="44"/>
        <v>0</v>
      </c>
      <c r="Q89" s="57">
        <f t="shared" si="44"/>
        <v>0</v>
      </c>
    </row>
    <row r="90" spans="1:17" ht="22.5" customHeight="1" x14ac:dyDescent="0.25">
      <c r="A90" s="127"/>
      <c r="B90" s="127"/>
      <c r="C90" s="124"/>
      <c r="D90" s="59" t="s">
        <v>22</v>
      </c>
      <c r="E90" s="57">
        <f t="shared" si="36"/>
        <v>30000000</v>
      </c>
      <c r="F90" s="57">
        <f t="shared" ref="F90:Q90" si="45">F17+F53+F74+F85</f>
        <v>0</v>
      </c>
      <c r="G90" s="84">
        <f t="shared" si="45"/>
        <v>0</v>
      </c>
      <c r="H90" s="57">
        <f t="shared" si="45"/>
        <v>0</v>
      </c>
      <c r="I90" s="57">
        <f t="shared" si="45"/>
        <v>0</v>
      </c>
      <c r="J90" s="57">
        <f t="shared" si="45"/>
        <v>0</v>
      </c>
      <c r="K90" s="57">
        <f t="shared" si="45"/>
        <v>0</v>
      </c>
      <c r="L90" s="57">
        <f t="shared" si="45"/>
        <v>0</v>
      </c>
      <c r="M90" s="57">
        <f t="shared" si="45"/>
        <v>0</v>
      </c>
      <c r="N90" s="57">
        <f t="shared" si="45"/>
        <v>0</v>
      </c>
      <c r="O90" s="57">
        <f t="shared" si="45"/>
        <v>30000000</v>
      </c>
      <c r="P90" s="57">
        <f t="shared" si="45"/>
        <v>0</v>
      </c>
      <c r="Q90" s="57">
        <f t="shared" si="45"/>
        <v>0</v>
      </c>
    </row>
    <row r="91" spans="1:17" x14ac:dyDescent="0.25">
      <c r="A91" s="114" t="s">
        <v>79</v>
      </c>
      <c r="B91" s="115"/>
      <c r="C91" s="120"/>
      <c r="D91" s="59" t="s">
        <v>5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</row>
    <row r="92" spans="1:17" x14ac:dyDescent="0.25">
      <c r="A92" s="116"/>
      <c r="B92" s="117"/>
      <c r="C92" s="120"/>
      <c r="D92" s="59" t="s">
        <v>19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</row>
    <row r="93" spans="1:17" ht="22.5" x14ac:dyDescent="0.25">
      <c r="A93" s="116"/>
      <c r="B93" s="117"/>
      <c r="C93" s="120"/>
      <c r="D93" s="59" t="s">
        <v>20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</row>
    <row r="94" spans="1:17" x14ac:dyDescent="0.25">
      <c r="A94" s="116"/>
      <c r="B94" s="117"/>
      <c r="C94" s="120"/>
      <c r="D94" s="59" t="s">
        <v>21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</row>
    <row r="95" spans="1:17" ht="22.5" x14ac:dyDescent="0.25">
      <c r="A95" s="118"/>
      <c r="B95" s="119"/>
      <c r="C95" s="120"/>
      <c r="D95" s="59" t="s">
        <v>22</v>
      </c>
      <c r="E95" s="9">
        <f>E90</f>
        <v>30000000</v>
      </c>
      <c r="F95" s="9">
        <v>0</v>
      </c>
      <c r="G95" s="9"/>
      <c r="H95" s="9"/>
      <c r="I95" s="9"/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f>P90</f>
        <v>0</v>
      </c>
      <c r="Q95" s="9">
        <v>0</v>
      </c>
    </row>
    <row r="96" spans="1:17" x14ac:dyDescent="0.25">
      <c r="A96" s="114" t="s">
        <v>95</v>
      </c>
      <c r="B96" s="115"/>
      <c r="C96" s="120"/>
      <c r="D96" s="71" t="s">
        <v>5</v>
      </c>
      <c r="E96" s="31">
        <f>E86</f>
        <v>42353242.836659998</v>
      </c>
      <c r="F96" s="31">
        <f t="shared" ref="F96:Q96" si="46">F86</f>
        <v>3136197.12</v>
      </c>
      <c r="G96" s="31">
        <f t="shared" si="46"/>
        <v>3913745.7182600005</v>
      </c>
      <c r="H96" s="31">
        <f t="shared" si="46"/>
        <v>2670699.9992000004</v>
      </c>
      <c r="I96" s="31">
        <f t="shared" si="46"/>
        <v>2632599.9992000004</v>
      </c>
      <c r="J96" s="31">
        <f t="shared" si="46"/>
        <v>0</v>
      </c>
      <c r="K96" s="31">
        <f t="shared" si="46"/>
        <v>0</v>
      </c>
      <c r="L96" s="31">
        <f t="shared" si="46"/>
        <v>0</v>
      </c>
      <c r="M96" s="31">
        <f t="shared" si="46"/>
        <v>0</v>
      </c>
      <c r="N96" s="31">
        <f t="shared" si="46"/>
        <v>0</v>
      </c>
      <c r="O96" s="31">
        <f t="shared" si="46"/>
        <v>30000000</v>
      </c>
      <c r="P96" s="31">
        <f t="shared" si="46"/>
        <v>0</v>
      </c>
      <c r="Q96" s="31">
        <f t="shared" si="46"/>
        <v>0</v>
      </c>
    </row>
    <row r="97" spans="1:17" x14ac:dyDescent="0.25">
      <c r="A97" s="116"/>
      <c r="B97" s="117"/>
      <c r="C97" s="120"/>
      <c r="D97" s="59" t="s">
        <v>19</v>
      </c>
      <c r="E97" s="31">
        <f>E87</f>
        <v>0</v>
      </c>
      <c r="F97" s="31">
        <f t="shared" ref="F97:Q97" si="47">F87</f>
        <v>0</v>
      </c>
      <c r="G97" s="31">
        <f t="shared" si="47"/>
        <v>0</v>
      </c>
      <c r="H97" s="31">
        <f t="shared" si="47"/>
        <v>0</v>
      </c>
      <c r="I97" s="31">
        <f t="shared" si="47"/>
        <v>0</v>
      </c>
      <c r="J97" s="31">
        <f t="shared" si="47"/>
        <v>0</v>
      </c>
      <c r="K97" s="31">
        <f t="shared" si="47"/>
        <v>0</v>
      </c>
      <c r="L97" s="31">
        <f t="shared" si="47"/>
        <v>0</v>
      </c>
      <c r="M97" s="31">
        <f t="shared" si="47"/>
        <v>0</v>
      </c>
      <c r="N97" s="31">
        <f t="shared" si="47"/>
        <v>0</v>
      </c>
      <c r="O97" s="31">
        <f t="shared" si="47"/>
        <v>0</v>
      </c>
      <c r="P97" s="31">
        <f t="shared" si="47"/>
        <v>0</v>
      </c>
      <c r="Q97" s="31">
        <f t="shared" si="47"/>
        <v>0</v>
      </c>
    </row>
    <row r="98" spans="1:17" ht="22.5" x14ac:dyDescent="0.25">
      <c r="A98" s="116"/>
      <c r="B98" s="117"/>
      <c r="C98" s="120"/>
      <c r="D98" s="59" t="s">
        <v>20</v>
      </c>
      <c r="E98" s="31">
        <f>E88</f>
        <v>2102200</v>
      </c>
      <c r="F98" s="31">
        <f t="shared" ref="F98:Q98" si="48">F88</f>
        <v>523600</v>
      </c>
      <c r="G98" s="31">
        <f t="shared" si="48"/>
        <v>526200</v>
      </c>
      <c r="H98" s="31">
        <f t="shared" si="48"/>
        <v>526200</v>
      </c>
      <c r="I98" s="31">
        <f t="shared" si="48"/>
        <v>526200</v>
      </c>
      <c r="J98" s="31">
        <f t="shared" si="48"/>
        <v>0</v>
      </c>
      <c r="K98" s="31">
        <f t="shared" si="48"/>
        <v>0</v>
      </c>
      <c r="L98" s="31">
        <f t="shared" si="48"/>
        <v>0</v>
      </c>
      <c r="M98" s="31">
        <f t="shared" si="48"/>
        <v>0</v>
      </c>
      <c r="N98" s="31">
        <f t="shared" si="48"/>
        <v>0</v>
      </c>
      <c r="O98" s="31">
        <f t="shared" si="48"/>
        <v>0</v>
      </c>
      <c r="P98" s="31">
        <f t="shared" si="48"/>
        <v>0</v>
      </c>
      <c r="Q98" s="31">
        <f t="shared" si="48"/>
        <v>0</v>
      </c>
    </row>
    <row r="99" spans="1:17" x14ac:dyDescent="0.25">
      <c r="A99" s="116"/>
      <c r="B99" s="117"/>
      <c r="C99" s="120"/>
      <c r="D99" s="59" t="s">
        <v>21</v>
      </c>
      <c r="E99" s="31">
        <f>E89</f>
        <v>10251042.836660001</v>
      </c>
      <c r="F99" s="31">
        <f t="shared" ref="F99:Q99" si="49">F89</f>
        <v>2612597.12</v>
      </c>
      <c r="G99" s="31">
        <f t="shared" si="49"/>
        <v>3387545.7182600005</v>
      </c>
      <c r="H99" s="31">
        <f t="shared" si="49"/>
        <v>2144499.9992000004</v>
      </c>
      <c r="I99" s="31">
        <f t="shared" si="49"/>
        <v>2106399.9992000004</v>
      </c>
      <c r="J99" s="31">
        <f t="shared" si="49"/>
        <v>0</v>
      </c>
      <c r="K99" s="31">
        <f t="shared" si="49"/>
        <v>0</v>
      </c>
      <c r="L99" s="31">
        <f t="shared" si="49"/>
        <v>0</v>
      </c>
      <c r="M99" s="31">
        <f t="shared" si="49"/>
        <v>0</v>
      </c>
      <c r="N99" s="31">
        <f t="shared" si="49"/>
        <v>0</v>
      </c>
      <c r="O99" s="31">
        <f t="shared" si="49"/>
        <v>0</v>
      </c>
      <c r="P99" s="31">
        <f t="shared" si="49"/>
        <v>0</v>
      </c>
      <c r="Q99" s="31">
        <f t="shared" si="49"/>
        <v>0</v>
      </c>
    </row>
    <row r="100" spans="1:17" ht="27.75" customHeight="1" x14ac:dyDescent="0.25">
      <c r="A100" s="118"/>
      <c r="B100" s="119"/>
      <c r="C100" s="120"/>
      <c r="D100" s="59" t="s">
        <v>22</v>
      </c>
      <c r="E100" s="31">
        <f>E90</f>
        <v>30000000</v>
      </c>
      <c r="F100" s="31">
        <f t="shared" ref="F100:Q100" si="50">F90</f>
        <v>0</v>
      </c>
      <c r="G100" s="31">
        <f t="shared" si="50"/>
        <v>0</v>
      </c>
      <c r="H100" s="31">
        <f t="shared" si="50"/>
        <v>0</v>
      </c>
      <c r="I100" s="31">
        <f t="shared" si="50"/>
        <v>0</v>
      </c>
      <c r="J100" s="31">
        <f t="shared" si="50"/>
        <v>0</v>
      </c>
      <c r="K100" s="31">
        <f t="shared" si="50"/>
        <v>0</v>
      </c>
      <c r="L100" s="31">
        <f t="shared" si="50"/>
        <v>0</v>
      </c>
      <c r="M100" s="31">
        <f t="shared" si="50"/>
        <v>0</v>
      </c>
      <c r="N100" s="31">
        <f t="shared" si="50"/>
        <v>0</v>
      </c>
      <c r="O100" s="31">
        <f t="shared" si="50"/>
        <v>30000000</v>
      </c>
      <c r="P100" s="31">
        <f t="shared" si="50"/>
        <v>0</v>
      </c>
      <c r="Q100" s="31">
        <f t="shared" si="50"/>
        <v>0</v>
      </c>
    </row>
    <row r="101" spans="1:17" x14ac:dyDescent="0.25">
      <c r="A101" s="134" t="s">
        <v>23</v>
      </c>
      <c r="B101" s="135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</row>
    <row r="102" spans="1:17" ht="15" customHeight="1" x14ac:dyDescent="0.25">
      <c r="A102" s="96" t="s">
        <v>170</v>
      </c>
      <c r="B102" s="96"/>
      <c r="C102" s="120"/>
      <c r="D102" s="59" t="s">
        <v>5</v>
      </c>
      <c r="E102" s="9">
        <f>E8+E19+E29+E34+E39+E44+E61+E62+E76</f>
        <v>34138760.176660001</v>
      </c>
      <c r="F102" s="9">
        <f>F8+F19+F29+F34+F39+F44+F61+F62+F76</f>
        <v>1504362.76</v>
      </c>
      <c r="G102" s="9">
        <f>G103+G104+G105+G106</f>
        <v>1324776.51826</v>
      </c>
      <c r="H102" s="9">
        <f t="shared" ref="H102:Q102" si="51">H8+H19+H29+H34+H39+H44+H61+H62+H76</f>
        <v>878270.57920000004</v>
      </c>
      <c r="I102" s="9">
        <f t="shared" si="51"/>
        <v>878270.57920000004</v>
      </c>
      <c r="J102" s="9">
        <f t="shared" si="51"/>
        <v>0</v>
      </c>
      <c r="K102" s="9">
        <f t="shared" si="51"/>
        <v>0</v>
      </c>
      <c r="L102" s="9">
        <f t="shared" si="51"/>
        <v>0</v>
      </c>
      <c r="M102" s="9">
        <f t="shared" si="51"/>
        <v>0</v>
      </c>
      <c r="N102" s="9">
        <f t="shared" si="51"/>
        <v>0</v>
      </c>
      <c r="O102" s="9">
        <f t="shared" si="51"/>
        <v>30000000</v>
      </c>
      <c r="P102" s="9">
        <f t="shared" si="51"/>
        <v>0</v>
      </c>
      <c r="Q102" s="9">
        <f t="shared" si="51"/>
        <v>0</v>
      </c>
    </row>
    <row r="103" spans="1:17" x14ac:dyDescent="0.25">
      <c r="A103" s="96"/>
      <c r="B103" s="96"/>
      <c r="C103" s="120"/>
      <c r="D103" s="59" t="s">
        <v>19</v>
      </c>
      <c r="E103" s="9">
        <f t="shared" ref="E103:Q103" si="52">E9+E20+E25+E35+E40+E45+E56+E66+E77</f>
        <v>0</v>
      </c>
      <c r="F103" s="9">
        <f t="shared" si="52"/>
        <v>0</v>
      </c>
      <c r="G103" s="9">
        <f t="shared" si="52"/>
        <v>0</v>
      </c>
      <c r="H103" s="9">
        <f t="shared" si="52"/>
        <v>0</v>
      </c>
      <c r="I103" s="9">
        <f t="shared" si="52"/>
        <v>0</v>
      </c>
      <c r="J103" s="9">
        <f t="shared" si="52"/>
        <v>0</v>
      </c>
      <c r="K103" s="9">
        <f t="shared" si="52"/>
        <v>0</v>
      </c>
      <c r="L103" s="9">
        <f t="shared" si="52"/>
        <v>0</v>
      </c>
      <c r="M103" s="9">
        <f t="shared" si="52"/>
        <v>0</v>
      </c>
      <c r="N103" s="9">
        <f t="shared" si="52"/>
        <v>0</v>
      </c>
      <c r="O103" s="9">
        <f t="shared" si="52"/>
        <v>0</v>
      </c>
      <c r="P103" s="9">
        <f t="shared" si="52"/>
        <v>0</v>
      </c>
      <c r="Q103" s="9">
        <f t="shared" si="52"/>
        <v>0</v>
      </c>
    </row>
    <row r="104" spans="1:17" ht="22.5" x14ac:dyDescent="0.25">
      <c r="A104" s="96"/>
      <c r="B104" s="96"/>
      <c r="C104" s="120"/>
      <c r="D104" s="59" t="s">
        <v>20</v>
      </c>
      <c r="E104" s="9">
        <f t="shared" ref="E104:Q104" si="53">E15+E51+E72+E83</f>
        <v>2102200</v>
      </c>
      <c r="F104" s="9">
        <f t="shared" si="53"/>
        <v>523600</v>
      </c>
      <c r="G104" s="9">
        <f t="shared" si="53"/>
        <v>526200</v>
      </c>
      <c r="H104" s="9">
        <f t="shared" si="53"/>
        <v>526200</v>
      </c>
      <c r="I104" s="9">
        <f t="shared" si="53"/>
        <v>526200</v>
      </c>
      <c r="J104" s="9">
        <f t="shared" si="53"/>
        <v>0</v>
      </c>
      <c r="K104" s="9">
        <f t="shared" si="53"/>
        <v>0</v>
      </c>
      <c r="L104" s="9">
        <f t="shared" si="53"/>
        <v>0</v>
      </c>
      <c r="M104" s="9">
        <f t="shared" si="53"/>
        <v>0</v>
      </c>
      <c r="N104" s="9">
        <f t="shared" si="53"/>
        <v>0</v>
      </c>
      <c r="O104" s="9">
        <f t="shared" si="53"/>
        <v>0</v>
      </c>
      <c r="P104" s="9">
        <f t="shared" si="53"/>
        <v>0</v>
      </c>
      <c r="Q104" s="9">
        <f t="shared" si="53"/>
        <v>0</v>
      </c>
    </row>
    <row r="105" spans="1:17" x14ac:dyDescent="0.25">
      <c r="A105" s="96"/>
      <c r="B105" s="96"/>
      <c r="C105" s="120"/>
      <c r="D105" s="59" t="s">
        <v>21</v>
      </c>
      <c r="E105" s="9">
        <f>E11+E22+E27+E32+E37+E42+E47+E61+E62</f>
        <v>2036560.1766599999</v>
      </c>
      <c r="F105" s="9">
        <f>F11+F22+F27+F32+F37+F42+F47+F61+F62</f>
        <v>980762.76</v>
      </c>
      <c r="G105" s="9">
        <f>G11+G22+G27+G32+G37+G42+G47+G61+G62+G64</f>
        <v>798576.51826000004</v>
      </c>
      <c r="H105" s="9">
        <f t="shared" ref="H105:Q105" si="54">H11+H22+H27+H32+H37+H42+H47+H61+H62</f>
        <v>352070.57919999998</v>
      </c>
      <c r="I105" s="9">
        <f t="shared" si="54"/>
        <v>352070.57919999998</v>
      </c>
      <c r="J105" s="9">
        <f t="shared" si="54"/>
        <v>0</v>
      </c>
      <c r="K105" s="9">
        <f t="shared" si="54"/>
        <v>0</v>
      </c>
      <c r="L105" s="9">
        <f t="shared" si="54"/>
        <v>0</v>
      </c>
      <c r="M105" s="9">
        <f t="shared" si="54"/>
        <v>0</v>
      </c>
      <c r="N105" s="9">
        <f t="shared" si="54"/>
        <v>0</v>
      </c>
      <c r="O105" s="9">
        <f t="shared" si="54"/>
        <v>0</v>
      </c>
      <c r="P105" s="9">
        <f t="shared" si="54"/>
        <v>0</v>
      </c>
      <c r="Q105" s="9">
        <f t="shared" si="54"/>
        <v>0</v>
      </c>
    </row>
    <row r="106" spans="1:17" ht="22.5" x14ac:dyDescent="0.25">
      <c r="A106" s="96"/>
      <c r="B106" s="96"/>
      <c r="C106" s="120"/>
      <c r="D106" s="59" t="s">
        <v>22</v>
      </c>
      <c r="E106" s="9">
        <f t="shared" ref="E106:Q106" si="55">E17+E53+E74+E85</f>
        <v>30000000</v>
      </c>
      <c r="F106" s="9">
        <f t="shared" si="55"/>
        <v>0</v>
      </c>
      <c r="G106" s="9">
        <f t="shared" si="55"/>
        <v>0</v>
      </c>
      <c r="H106" s="9">
        <f t="shared" si="55"/>
        <v>0</v>
      </c>
      <c r="I106" s="9">
        <f t="shared" si="55"/>
        <v>0</v>
      </c>
      <c r="J106" s="9">
        <f t="shared" si="55"/>
        <v>0</v>
      </c>
      <c r="K106" s="9">
        <f t="shared" si="55"/>
        <v>0</v>
      </c>
      <c r="L106" s="9">
        <f t="shared" si="55"/>
        <v>0</v>
      </c>
      <c r="M106" s="9">
        <f t="shared" si="55"/>
        <v>0</v>
      </c>
      <c r="N106" s="9">
        <f t="shared" si="55"/>
        <v>0</v>
      </c>
      <c r="O106" s="9">
        <f t="shared" si="55"/>
        <v>30000000</v>
      </c>
      <c r="P106" s="9">
        <f t="shared" si="55"/>
        <v>0</v>
      </c>
      <c r="Q106" s="9">
        <f t="shared" si="55"/>
        <v>0</v>
      </c>
    </row>
    <row r="107" spans="1:17" x14ac:dyDescent="0.25">
      <c r="A107" s="96" t="s">
        <v>171</v>
      </c>
      <c r="B107" s="96"/>
      <c r="C107" s="97"/>
      <c r="D107" s="59" t="s">
        <v>5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</row>
    <row r="108" spans="1:17" x14ac:dyDescent="0.25">
      <c r="A108" s="96"/>
      <c r="B108" s="96"/>
      <c r="C108" s="98"/>
      <c r="D108" s="59" t="s">
        <v>19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</row>
    <row r="109" spans="1:17" ht="22.5" x14ac:dyDescent="0.25">
      <c r="A109" s="96"/>
      <c r="B109" s="96"/>
      <c r="C109" s="98"/>
      <c r="D109" s="59" t="s">
        <v>20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</row>
    <row r="110" spans="1:17" x14ac:dyDescent="0.25">
      <c r="A110" s="96"/>
      <c r="B110" s="96"/>
      <c r="C110" s="98"/>
      <c r="D110" s="59" t="s">
        <v>21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</row>
    <row r="111" spans="1:17" ht="22.5" x14ac:dyDescent="0.25">
      <c r="A111" s="96"/>
      <c r="B111" s="96"/>
      <c r="C111" s="99"/>
      <c r="D111" s="59" t="s">
        <v>22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</row>
    <row r="112" spans="1:17" ht="15" customHeight="1" x14ac:dyDescent="0.25">
      <c r="A112" s="96" t="s">
        <v>172</v>
      </c>
      <c r="B112" s="96"/>
      <c r="C112" s="120"/>
      <c r="D112" s="59" t="s">
        <v>5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</row>
    <row r="113" spans="1:17" x14ac:dyDescent="0.25">
      <c r="A113" s="96"/>
      <c r="B113" s="96"/>
      <c r="C113" s="120"/>
      <c r="D113" s="59" t="s">
        <v>19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</row>
    <row r="114" spans="1:17" ht="22.5" x14ac:dyDescent="0.25">
      <c r="A114" s="96"/>
      <c r="B114" s="96"/>
      <c r="C114" s="120"/>
      <c r="D114" s="59" t="s">
        <v>20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</row>
    <row r="115" spans="1:17" x14ac:dyDescent="0.25">
      <c r="A115" s="96"/>
      <c r="B115" s="96"/>
      <c r="C115" s="120"/>
      <c r="D115" s="59" t="s">
        <v>21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</row>
    <row r="116" spans="1:17" ht="22.5" x14ac:dyDescent="0.25">
      <c r="A116" s="96"/>
      <c r="B116" s="96"/>
      <c r="C116" s="120"/>
      <c r="D116" s="59" t="s">
        <v>22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</row>
    <row r="117" spans="1:17" ht="15" customHeight="1" x14ac:dyDescent="0.25">
      <c r="A117" s="96" t="s">
        <v>175</v>
      </c>
      <c r="B117" s="96"/>
      <c r="C117" s="120"/>
      <c r="D117" s="59" t="s">
        <v>5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</row>
    <row r="118" spans="1:17" x14ac:dyDescent="0.25">
      <c r="A118" s="96"/>
      <c r="B118" s="96"/>
      <c r="C118" s="120"/>
      <c r="D118" s="59" t="s">
        <v>19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</row>
    <row r="119" spans="1:17" ht="22.5" x14ac:dyDescent="0.25">
      <c r="A119" s="96"/>
      <c r="B119" s="96"/>
      <c r="C119" s="120"/>
      <c r="D119" s="59" t="s">
        <v>20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</row>
    <row r="120" spans="1:17" x14ac:dyDescent="0.25">
      <c r="A120" s="96"/>
      <c r="B120" s="96"/>
      <c r="C120" s="120"/>
      <c r="D120" s="59" t="s">
        <v>21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</row>
    <row r="121" spans="1:17" ht="22.5" x14ac:dyDescent="0.25">
      <c r="A121" s="96"/>
      <c r="B121" s="96"/>
      <c r="C121" s="120"/>
      <c r="D121" s="59" t="s">
        <v>22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</row>
    <row r="122" spans="1:17" ht="15" customHeight="1" x14ac:dyDescent="0.25">
      <c r="A122" s="96" t="s">
        <v>173</v>
      </c>
      <c r="B122" s="96"/>
      <c r="C122" s="120"/>
      <c r="D122" s="59" t="s">
        <v>5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</row>
    <row r="123" spans="1:17" x14ac:dyDescent="0.25">
      <c r="A123" s="96"/>
      <c r="B123" s="96"/>
      <c r="C123" s="120"/>
      <c r="D123" s="59" t="s">
        <v>19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</row>
    <row r="124" spans="1:17" ht="22.5" x14ac:dyDescent="0.25">
      <c r="A124" s="96"/>
      <c r="B124" s="96"/>
      <c r="C124" s="120"/>
      <c r="D124" s="59" t="s">
        <v>20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</row>
    <row r="125" spans="1:17" x14ac:dyDescent="0.25">
      <c r="A125" s="96"/>
      <c r="B125" s="96"/>
      <c r="C125" s="120"/>
      <c r="D125" s="59" t="s">
        <v>21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</row>
    <row r="126" spans="1:17" ht="22.5" x14ac:dyDescent="0.25">
      <c r="A126" s="96"/>
      <c r="B126" s="96"/>
      <c r="C126" s="120"/>
      <c r="D126" s="59" t="s">
        <v>22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</row>
    <row r="127" spans="1:17" ht="15" customHeight="1" x14ac:dyDescent="0.25">
      <c r="A127" s="96" t="s">
        <v>113</v>
      </c>
      <c r="B127" s="96"/>
      <c r="C127" s="120"/>
      <c r="D127" s="59" t="s">
        <v>5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</row>
    <row r="128" spans="1:17" x14ac:dyDescent="0.25">
      <c r="A128" s="96"/>
      <c r="B128" s="96"/>
      <c r="C128" s="120"/>
      <c r="D128" s="59" t="s">
        <v>19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</row>
    <row r="129" spans="1:17" ht="22.5" x14ac:dyDescent="0.25">
      <c r="A129" s="96"/>
      <c r="B129" s="96"/>
      <c r="C129" s="120"/>
      <c r="D129" s="59" t="s">
        <v>20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</row>
    <row r="130" spans="1:17" x14ac:dyDescent="0.25">
      <c r="A130" s="96"/>
      <c r="B130" s="96"/>
      <c r="C130" s="120"/>
      <c r="D130" s="59" t="s">
        <v>21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</row>
    <row r="131" spans="1:17" ht="22.5" x14ac:dyDescent="0.25">
      <c r="A131" s="96"/>
      <c r="B131" s="96"/>
      <c r="C131" s="120"/>
      <c r="D131" s="59" t="s">
        <v>22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</row>
    <row r="132" spans="1:17" x14ac:dyDescent="0.25">
      <c r="A132" s="96" t="s">
        <v>114</v>
      </c>
      <c r="B132" s="96"/>
      <c r="C132" s="97"/>
      <c r="D132" s="59" t="s">
        <v>5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</row>
    <row r="133" spans="1:17" x14ac:dyDescent="0.25">
      <c r="A133" s="96"/>
      <c r="B133" s="96"/>
      <c r="C133" s="98"/>
      <c r="D133" s="59" t="s">
        <v>19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</row>
    <row r="134" spans="1:17" ht="22.5" x14ac:dyDescent="0.25">
      <c r="A134" s="96"/>
      <c r="B134" s="96"/>
      <c r="C134" s="98"/>
      <c r="D134" s="59" t="s">
        <v>20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</row>
    <row r="135" spans="1:17" x14ac:dyDescent="0.25">
      <c r="A135" s="96"/>
      <c r="B135" s="96"/>
      <c r="C135" s="98"/>
      <c r="D135" s="59" t="s">
        <v>21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</row>
    <row r="136" spans="1:17" ht="22.5" x14ac:dyDescent="0.25">
      <c r="A136" s="96"/>
      <c r="B136" s="96"/>
      <c r="C136" s="99"/>
      <c r="D136" s="59" t="s">
        <v>22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</row>
    <row r="137" spans="1:17" x14ac:dyDescent="0.25">
      <c r="A137" s="96" t="s">
        <v>174</v>
      </c>
      <c r="B137" s="96"/>
      <c r="C137" s="97"/>
      <c r="D137" s="59" t="s">
        <v>5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</row>
    <row r="138" spans="1:17" x14ac:dyDescent="0.25">
      <c r="A138" s="96"/>
      <c r="B138" s="96"/>
      <c r="C138" s="98"/>
      <c r="D138" s="59" t="s">
        <v>19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</row>
    <row r="139" spans="1:17" ht="22.5" x14ac:dyDescent="0.25">
      <c r="A139" s="96"/>
      <c r="B139" s="96"/>
      <c r="C139" s="98"/>
      <c r="D139" s="59" t="s">
        <v>20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</row>
    <row r="140" spans="1:17" x14ac:dyDescent="0.25">
      <c r="A140" s="96"/>
      <c r="B140" s="96"/>
      <c r="C140" s="98"/>
      <c r="D140" s="59" t="s">
        <v>21</v>
      </c>
      <c r="E140" s="9">
        <f t="shared" ref="E140:Q140" si="56">E60+E65</f>
        <v>7767562.4000000004</v>
      </c>
      <c r="F140" s="9">
        <f t="shared" si="56"/>
        <v>1631834.36</v>
      </c>
      <c r="G140" s="9">
        <f t="shared" si="56"/>
        <v>2588969.2000000002</v>
      </c>
      <c r="H140" s="9">
        <f t="shared" si="56"/>
        <v>1792429.4200000002</v>
      </c>
      <c r="I140" s="9">
        <f t="shared" si="56"/>
        <v>1754329.4200000002</v>
      </c>
      <c r="J140" s="9">
        <f t="shared" si="56"/>
        <v>0</v>
      </c>
      <c r="K140" s="9">
        <f t="shared" si="56"/>
        <v>0</v>
      </c>
      <c r="L140" s="9">
        <f t="shared" si="56"/>
        <v>0</v>
      </c>
      <c r="M140" s="9">
        <f t="shared" si="56"/>
        <v>0</v>
      </c>
      <c r="N140" s="9">
        <f t="shared" si="56"/>
        <v>0</v>
      </c>
      <c r="O140" s="9">
        <f t="shared" si="56"/>
        <v>0</v>
      </c>
      <c r="P140" s="9">
        <f t="shared" si="56"/>
        <v>0</v>
      </c>
      <c r="Q140" s="9">
        <f t="shared" si="56"/>
        <v>0</v>
      </c>
    </row>
    <row r="141" spans="1:17" ht="22.5" x14ac:dyDescent="0.25">
      <c r="A141" s="96"/>
      <c r="B141" s="96"/>
      <c r="C141" s="99"/>
      <c r="D141" s="59" t="s">
        <v>22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</row>
  </sheetData>
  <mergeCells count="72">
    <mergeCell ref="C107:C111"/>
    <mergeCell ref="A137:B141"/>
    <mergeCell ref="C137:C141"/>
    <mergeCell ref="A117:B121"/>
    <mergeCell ref="A96:B100"/>
    <mergeCell ref="A101:B101"/>
    <mergeCell ref="A102:B106"/>
    <mergeCell ref="A122:B126"/>
    <mergeCell ref="A132:B136"/>
    <mergeCell ref="A107:B111"/>
    <mergeCell ref="C117:C121"/>
    <mergeCell ref="C127:C131"/>
    <mergeCell ref="C96:C100"/>
    <mergeCell ref="C102:C106"/>
    <mergeCell ref="C122:C126"/>
    <mergeCell ref="C112:C116"/>
    <mergeCell ref="A3:Q3"/>
    <mergeCell ref="C4:C5"/>
    <mergeCell ref="D4:D5"/>
    <mergeCell ref="E4:Q4"/>
    <mergeCell ref="C13:C17"/>
    <mergeCell ref="A4:A5"/>
    <mergeCell ref="B4:B5"/>
    <mergeCell ref="A7:Q7"/>
    <mergeCell ref="A8:A12"/>
    <mergeCell ref="B8:B12"/>
    <mergeCell ref="C8:C12"/>
    <mergeCell ref="B19:B23"/>
    <mergeCell ref="C86:C90"/>
    <mergeCell ref="C70:C74"/>
    <mergeCell ref="A75:Q75"/>
    <mergeCell ref="A76:A80"/>
    <mergeCell ref="B76:B80"/>
    <mergeCell ref="C76:C80"/>
    <mergeCell ref="C81:C85"/>
    <mergeCell ref="A86:B90"/>
    <mergeCell ref="B34:B38"/>
    <mergeCell ref="B39:B43"/>
    <mergeCell ref="A29:A33"/>
    <mergeCell ref="B29:B33"/>
    <mergeCell ref="A55:A59"/>
    <mergeCell ref="A34:A38"/>
    <mergeCell ref="A39:A43"/>
    <mergeCell ref="C29:C33"/>
    <mergeCell ref="A91:B95"/>
    <mergeCell ref="A54:Q54"/>
    <mergeCell ref="C91:C95"/>
    <mergeCell ref="B65:B69"/>
    <mergeCell ref="A65:A69"/>
    <mergeCell ref="B55:B59"/>
    <mergeCell ref="C55:C59"/>
    <mergeCell ref="A44:A48"/>
    <mergeCell ref="B44:B48"/>
    <mergeCell ref="C34:C38"/>
    <mergeCell ref="C39:C43"/>
    <mergeCell ref="C44:C48"/>
    <mergeCell ref="A112:B116"/>
    <mergeCell ref="A127:B131"/>
    <mergeCell ref="C132:C136"/>
    <mergeCell ref="P1:Q1"/>
    <mergeCell ref="A81:B85"/>
    <mergeCell ref="A70:B74"/>
    <mergeCell ref="A49:B53"/>
    <mergeCell ref="A13:B17"/>
    <mergeCell ref="C19:C23"/>
    <mergeCell ref="A24:A28"/>
    <mergeCell ref="B24:B28"/>
    <mergeCell ref="A19:A23"/>
    <mergeCell ref="C49:C53"/>
    <mergeCell ref="A18:Q18"/>
    <mergeCell ref="C65:C69"/>
    <mergeCell ref="C24:C28"/>
  </mergeCells>
  <printOptions horizontalCentered="1"/>
  <pageMargins left="0.31496062992125984" right="0.31496062992125984" top="0.59055118110236227" bottom="0.39370078740157483" header="0" footer="0"/>
  <pageSetup paperSize="9" scale="60" firstPageNumber="9" fitToHeight="0" orientation="landscape" useFirstPageNumber="1" r:id="rId1"/>
  <headerFooter>
    <oddHeader>&amp;C&amp;"Times New Roman,обычный"&amp;14&amp;P</oddHeader>
  </headerFooter>
  <rowBreaks count="2" manualBreakCount="2">
    <brk id="48" max="16" man="1"/>
    <brk id="9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view="pageBreakPreview" zoomScale="115" zoomScaleNormal="100" zoomScaleSheetLayoutView="115" workbookViewId="0">
      <selection activeCell="D25" sqref="D25"/>
    </sheetView>
  </sheetViews>
  <sheetFormatPr defaultRowHeight="15.75" x14ac:dyDescent="0.25"/>
  <cols>
    <col min="1" max="1" width="9.140625" style="8"/>
    <col min="2" max="3" width="19" style="8" customWidth="1"/>
    <col min="4" max="4" width="38.42578125" style="8" customWidth="1"/>
    <col min="5" max="16384" width="9.140625" style="8"/>
  </cols>
  <sheetData>
    <row r="1" spans="1:5" x14ac:dyDescent="0.25">
      <c r="A1" s="5"/>
      <c r="B1" s="5"/>
      <c r="C1" s="5"/>
      <c r="D1" s="45" t="s">
        <v>80</v>
      </c>
    </row>
    <row r="2" spans="1:5" x14ac:dyDescent="0.25">
      <c r="A2" s="5"/>
      <c r="B2" s="5"/>
      <c r="C2" s="5"/>
      <c r="D2" s="5"/>
    </row>
    <row r="3" spans="1:5" ht="49.5" customHeight="1" x14ac:dyDescent="0.25">
      <c r="A3" s="136" t="s">
        <v>131</v>
      </c>
      <c r="B3" s="136"/>
      <c r="C3" s="136"/>
      <c r="D3" s="136"/>
    </row>
    <row r="4" spans="1:5" ht="81" customHeight="1" x14ac:dyDescent="0.25">
      <c r="A4" s="43" t="s">
        <v>132</v>
      </c>
      <c r="B4" s="29" t="s">
        <v>133</v>
      </c>
      <c r="C4" s="29" t="s">
        <v>134</v>
      </c>
      <c r="D4" s="29" t="s">
        <v>135</v>
      </c>
      <c r="E4" s="24"/>
    </row>
    <row r="5" spans="1:5" x14ac:dyDescent="0.25">
      <c r="A5" s="27">
        <v>1</v>
      </c>
      <c r="B5" s="27">
        <v>2</v>
      </c>
      <c r="C5" s="27">
        <v>3</v>
      </c>
      <c r="D5" s="27">
        <v>4</v>
      </c>
    </row>
    <row r="6" spans="1:5" x14ac:dyDescent="0.25">
      <c r="A6" s="74">
        <v>1</v>
      </c>
      <c r="B6" s="27" t="s">
        <v>154</v>
      </c>
      <c r="C6" s="27" t="s">
        <v>154</v>
      </c>
      <c r="D6" s="27" t="s">
        <v>154</v>
      </c>
    </row>
    <row r="7" spans="1:5" x14ac:dyDescent="0.25">
      <c r="A7" s="5"/>
      <c r="B7" s="5"/>
      <c r="C7" s="5"/>
      <c r="D7" s="5"/>
    </row>
  </sheetData>
  <mergeCells count="1">
    <mergeCell ref="A3:D3"/>
  </mergeCells>
  <printOptions horizontalCentered="1"/>
  <pageMargins left="0.59055118110236227" right="0.39370078740157483" top="0.39370078740157483" bottom="0.39370078740157483" header="0" footer="0"/>
  <pageSetup paperSize="9" firstPageNumber="12" orientation="portrait" useFirstPageNumber="1" verticalDpi="0" r:id="rId1"/>
  <headerFooter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28"/>
  <sheetViews>
    <sheetView view="pageBreakPreview" zoomScaleNormal="100" zoomScaleSheetLayoutView="100" zoomScalePageLayoutView="70" workbookViewId="0">
      <selection activeCell="A4" sqref="A4:T28"/>
    </sheetView>
  </sheetViews>
  <sheetFormatPr defaultRowHeight="15" x14ac:dyDescent="0.25"/>
  <cols>
    <col min="1" max="1" width="7.140625" customWidth="1"/>
    <col min="2" max="2" width="19.28515625" customWidth="1"/>
    <col min="3" max="3" width="18.5703125" customWidth="1"/>
    <col min="4" max="4" width="15.140625" customWidth="1"/>
    <col min="5" max="5" width="26.7109375" customWidth="1"/>
    <col min="7" max="7" width="25.140625" customWidth="1"/>
  </cols>
  <sheetData>
    <row r="1" spans="1:20" s="5" customFormat="1" ht="18.75" x14ac:dyDescent="0.3">
      <c r="M1" s="153"/>
      <c r="N1" s="153"/>
      <c r="S1" s="161" t="s">
        <v>87</v>
      </c>
      <c r="T1" s="161"/>
    </row>
    <row r="2" spans="1:20" s="5" customFormat="1" ht="15.75" x14ac:dyDescent="0.25"/>
    <row r="3" spans="1:20" s="5" customFormat="1" ht="44.25" customHeight="1" x14ac:dyDescent="0.25">
      <c r="A3" s="160" t="s">
        <v>128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1:20" s="5" customFormat="1" ht="33" customHeight="1" x14ac:dyDescent="0.25">
      <c r="A4" s="148" t="s">
        <v>24</v>
      </c>
      <c r="B4" s="138" t="s">
        <v>25</v>
      </c>
      <c r="C4" s="138" t="s">
        <v>26</v>
      </c>
      <c r="D4" s="138" t="s">
        <v>27</v>
      </c>
      <c r="E4" s="138" t="s">
        <v>28</v>
      </c>
      <c r="F4" s="138" t="s">
        <v>29</v>
      </c>
      <c r="G4" s="138" t="s">
        <v>4</v>
      </c>
      <c r="H4" s="162" t="s">
        <v>142</v>
      </c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5" spans="1:20" s="5" customFormat="1" ht="15.75" x14ac:dyDescent="0.25">
      <c r="A5" s="149"/>
      <c r="B5" s="138"/>
      <c r="C5" s="138"/>
      <c r="D5" s="138"/>
      <c r="E5" s="138"/>
      <c r="F5" s="138"/>
      <c r="G5" s="138"/>
      <c r="H5" s="3" t="s">
        <v>18</v>
      </c>
      <c r="I5" s="1" t="s">
        <v>7</v>
      </c>
      <c r="J5" s="1" t="s">
        <v>8</v>
      </c>
      <c r="K5" s="1" t="s">
        <v>9</v>
      </c>
      <c r="L5" s="1" t="s">
        <v>8</v>
      </c>
      <c r="M5" s="1" t="s">
        <v>10</v>
      </c>
      <c r="N5" s="1" t="s">
        <v>11</v>
      </c>
      <c r="O5" s="79" t="s">
        <v>12</v>
      </c>
      <c r="P5" s="79" t="s">
        <v>13</v>
      </c>
      <c r="Q5" s="79" t="s">
        <v>14</v>
      </c>
      <c r="R5" s="79" t="s">
        <v>15</v>
      </c>
      <c r="S5" s="79" t="s">
        <v>16</v>
      </c>
      <c r="T5" s="79" t="s">
        <v>17</v>
      </c>
    </row>
    <row r="6" spans="1:20" s="5" customFormat="1" ht="19.5" customHeight="1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79">
        <v>9</v>
      </c>
      <c r="J6" s="79">
        <v>10</v>
      </c>
      <c r="K6" s="79">
        <v>11</v>
      </c>
      <c r="L6" s="79">
        <v>12</v>
      </c>
      <c r="M6" s="79">
        <v>13</v>
      </c>
      <c r="N6" s="79">
        <v>14</v>
      </c>
      <c r="O6" s="79">
        <v>15</v>
      </c>
      <c r="P6" s="79">
        <v>16</v>
      </c>
      <c r="Q6" s="79">
        <v>17</v>
      </c>
      <c r="R6" s="79">
        <v>18</v>
      </c>
      <c r="S6" s="79">
        <v>19</v>
      </c>
      <c r="T6" s="79">
        <v>20</v>
      </c>
    </row>
    <row r="7" spans="1:20" s="5" customFormat="1" ht="45.75" customHeight="1" x14ac:dyDescent="0.25">
      <c r="A7" s="164" t="s">
        <v>195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</row>
    <row r="8" spans="1:20" s="5" customFormat="1" ht="15.75" x14ac:dyDescent="0.25">
      <c r="A8" s="156">
        <v>1</v>
      </c>
      <c r="B8" s="157" t="s">
        <v>155</v>
      </c>
      <c r="C8" s="158" t="s">
        <v>156</v>
      </c>
      <c r="D8" s="159" t="s">
        <v>82</v>
      </c>
      <c r="E8" s="157" t="s">
        <v>83</v>
      </c>
      <c r="F8" s="154" t="s">
        <v>84</v>
      </c>
      <c r="G8" s="80" t="s">
        <v>18</v>
      </c>
      <c r="H8" s="81">
        <f>H9+H10+H11+H12</f>
        <v>0</v>
      </c>
      <c r="I8" s="81">
        <f t="shared" ref="I8:N8" si="0">I9+I10+I11+I12</f>
        <v>0</v>
      </c>
      <c r="J8" s="81">
        <f t="shared" si="0"/>
        <v>0</v>
      </c>
      <c r="K8" s="81">
        <f t="shared" si="0"/>
        <v>0</v>
      </c>
      <c r="L8" s="81">
        <f t="shared" si="0"/>
        <v>0</v>
      </c>
      <c r="M8" s="81">
        <f t="shared" si="0"/>
        <v>0</v>
      </c>
      <c r="N8" s="81">
        <f t="shared" si="0"/>
        <v>0</v>
      </c>
      <c r="O8" s="81">
        <f t="shared" ref="O8:T8" si="1">O9+O10+O11+O12</f>
        <v>0</v>
      </c>
      <c r="P8" s="81">
        <f t="shared" si="1"/>
        <v>0</v>
      </c>
      <c r="Q8" s="81">
        <f t="shared" si="1"/>
        <v>0</v>
      </c>
      <c r="R8" s="81">
        <f t="shared" si="1"/>
        <v>0</v>
      </c>
      <c r="S8" s="81">
        <f t="shared" si="1"/>
        <v>0</v>
      </c>
      <c r="T8" s="13">
        <f t="shared" si="1"/>
        <v>0</v>
      </c>
    </row>
    <row r="9" spans="1:20" s="5" customFormat="1" ht="15.75" x14ac:dyDescent="0.25">
      <c r="A9" s="137"/>
      <c r="B9" s="157"/>
      <c r="C9" s="152"/>
      <c r="D9" s="159"/>
      <c r="E9" s="157"/>
      <c r="F9" s="155"/>
      <c r="G9" s="4" t="s">
        <v>19</v>
      </c>
      <c r="H9" s="13">
        <f>SUM(I9:N9)</f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</row>
    <row r="10" spans="1:20" s="5" customFormat="1" ht="28.5" customHeight="1" x14ac:dyDescent="0.25">
      <c r="A10" s="137"/>
      <c r="B10" s="157"/>
      <c r="C10" s="152"/>
      <c r="D10" s="159"/>
      <c r="E10" s="157"/>
      <c r="F10" s="155"/>
      <c r="G10" s="4" t="s">
        <v>20</v>
      </c>
      <c r="H10" s="13">
        <f>SUM(I10:N10)</f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</row>
    <row r="11" spans="1:20" s="5" customFormat="1" ht="15.75" x14ac:dyDescent="0.25">
      <c r="A11" s="137"/>
      <c r="B11" s="157"/>
      <c r="C11" s="152"/>
      <c r="D11" s="159"/>
      <c r="E11" s="157"/>
      <c r="F11" s="155"/>
      <c r="G11" s="4" t="s">
        <v>21</v>
      </c>
      <c r="H11" s="13">
        <f>SUM(I11:N11)</f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</row>
    <row r="12" spans="1:20" s="5" customFormat="1" ht="29.25" customHeight="1" x14ac:dyDescent="0.25">
      <c r="A12" s="137"/>
      <c r="B12" s="158"/>
      <c r="C12" s="152"/>
      <c r="D12" s="154"/>
      <c r="E12" s="158"/>
      <c r="F12" s="155"/>
      <c r="G12" s="4" t="s">
        <v>22</v>
      </c>
      <c r="H12" s="13">
        <f>SUM(I12:N12)</f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</row>
    <row r="13" spans="1:20" s="5" customFormat="1" ht="15.75" x14ac:dyDescent="0.25">
      <c r="A13" s="137"/>
      <c r="B13" s="139" t="s">
        <v>48</v>
      </c>
      <c r="C13" s="140"/>
      <c r="D13" s="140"/>
      <c r="E13" s="141"/>
      <c r="F13" s="137"/>
      <c r="G13" s="6" t="s">
        <v>18</v>
      </c>
      <c r="H13" s="13">
        <f>H14+H15+H16+H17</f>
        <v>0</v>
      </c>
      <c r="I13" s="13">
        <f t="shared" ref="I13" si="2">I14+I15+I16+I17</f>
        <v>0</v>
      </c>
      <c r="J13" s="13">
        <f t="shared" ref="J13" si="3">J14+J15+J16+J17</f>
        <v>0</v>
      </c>
      <c r="K13" s="13">
        <f t="shared" ref="K13" si="4">K14+K15+K16+K17</f>
        <v>0</v>
      </c>
      <c r="L13" s="13">
        <f t="shared" ref="L13" si="5">L14+L15+L16+L17</f>
        <v>0</v>
      </c>
      <c r="M13" s="13">
        <f t="shared" ref="M13" si="6">M14+M15+M16+M17</f>
        <v>0</v>
      </c>
      <c r="N13" s="13">
        <f t="shared" ref="N13:T13" si="7">N14+N15+N16+N17</f>
        <v>0</v>
      </c>
      <c r="O13" s="13">
        <f t="shared" si="7"/>
        <v>0</v>
      </c>
      <c r="P13" s="13">
        <f t="shared" si="7"/>
        <v>0</v>
      </c>
      <c r="Q13" s="13">
        <f t="shared" si="7"/>
        <v>0</v>
      </c>
      <c r="R13" s="13">
        <f t="shared" si="7"/>
        <v>0</v>
      </c>
      <c r="S13" s="13">
        <f t="shared" si="7"/>
        <v>0</v>
      </c>
      <c r="T13" s="13">
        <f t="shared" si="7"/>
        <v>0</v>
      </c>
    </row>
    <row r="14" spans="1:20" s="5" customFormat="1" ht="15.75" x14ac:dyDescent="0.25">
      <c r="A14" s="137"/>
      <c r="B14" s="142"/>
      <c r="C14" s="143"/>
      <c r="D14" s="143"/>
      <c r="E14" s="144"/>
      <c r="F14" s="137"/>
      <c r="G14" s="4" t="s">
        <v>19</v>
      </c>
      <c r="H14" s="13">
        <f>SUM(I14:N14)</f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</row>
    <row r="15" spans="1:20" s="5" customFormat="1" ht="25.5" customHeight="1" x14ac:dyDescent="0.25">
      <c r="A15" s="137"/>
      <c r="B15" s="142"/>
      <c r="C15" s="143"/>
      <c r="D15" s="143"/>
      <c r="E15" s="144"/>
      <c r="F15" s="137"/>
      <c r="G15" s="4" t="s">
        <v>20</v>
      </c>
      <c r="H15" s="13">
        <f>SUM(I15:N15)</f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</row>
    <row r="16" spans="1:20" s="5" customFormat="1" ht="15.75" x14ac:dyDescent="0.25">
      <c r="A16" s="137"/>
      <c r="B16" s="142"/>
      <c r="C16" s="143"/>
      <c r="D16" s="143"/>
      <c r="E16" s="144"/>
      <c r="F16" s="137"/>
      <c r="G16" s="4" t="s">
        <v>21</v>
      </c>
      <c r="H16" s="13">
        <f>SUM(I16:N16)</f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</row>
    <row r="17" spans="1:20" s="5" customFormat="1" ht="27.75" customHeight="1" x14ac:dyDescent="0.25">
      <c r="A17" s="137"/>
      <c r="B17" s="145"/>
      <c r="C17" s="146"/>
      <c r="D17" s="146"/>
      <c r="E17" s="147"/>
      <c r="F17" s="137"/>
      <c r="G17" s="4" t="s">
        <v>22</v>
      </c>
      <c r="H17" s="13">
        <f>SUM(I17:N17)</f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</row>
    <row r="18" spans="1:20" s="5" customFormat="1" ht="15.75" x14ac:dyDescent="0.25">
      <c r="A18" s="139" t="s">
        <v>30</v>
      </c>
      <c r="B18" s="140"/>
      <c r="C18" s="140"/>
      <c r="D18" s="140"/>
      <c r="E18" s="141"/>
      <c r="F18" s="137"/>
      <c r="G18" s="6" t="s">
        <v>18</v>
      </c>
      <c r="H18" s="13">
        <f>H19+H20+H21+H22</f>
        <v>0</v>
      </c>
      <c r="I18" s="13">
        <f t="shared" ref="I18:N18" si="8">I19+I20+I21+I22</f>
        <v>0</v>
      </c>
      <c r="J18" s="13">
        <f t="shared" si="8"/>
        <v>0</v>
      </c>
      <c r="K18" s="13">
        <f t="shared" si="8"/>
        <v>0</v>
      </c>
      <c r="L18" s="13">
        <f t="shared" si="8"/>
        <v>0</v>
      </c>
      <c r="M18" s="13">
        <f t="shared" si="8"/>
        <v>0</v>
      </c>
      <c r="N18" s="13">
        <f t="shared" si="8"/>
        <v>0</v>
      </c>
      <c r="O18" s="13">
        <f t="shared" ref="O18:T18" si="9">O19+O20+O21+O22</f>
        <v>0</v>
      </c>
      <c r="P18" s="13">
        <f t="shared" si="9"/>
        <v>0</v>
      </c>
      <c r="Q18" s="13">
        <f t="shared" si="9"/>
        <v>0</v>
      </c>
      <c r="R18" s="13">
        <f t="shared" si="9"/>
        <v>0</v>
      </c>
      <c r="S18" s="13">
        <f t="shared" si="9"/>
        <v>0</v>
      </c>
      <c r="T18" s="13">
        <f t="shared" si="9"/>
        <v>0</v>
      </c>
    </row>
    <row r="19" spans="1:20" s="5" customFormat="1" ht="15.75" x14ac:dyDescent="0.25">
      <c r="A19" s="142"/>
      <c r="B19" s="143"/>
      <c r="C19" s="143"/>
      <c r="D19" s="143"/>
      <c r="E19" s="144"/>
      <c r="F19" s="137"/>
      <c r="G19" s="4" t="s">
        <v>19</v>
      </c>
      <c r="H19" s="13">
        <f>SUM(I19:N19)</f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</row>
    <row r="20" spans="1:20" s="5" customFormat="1" ht="28.5" customHeight="1" x14ac:dyDescent="0.25">
      <c r="A20" s="142"/>
      <c r="B20" s="143"/>
      <c r="C20" s="143"/>
      <c r="D20" s="143"/>
      <c r="E20" s="144"/>
      <c r="F20" s="137"/>
      <c r="G20" s="4" t="s">
        <v>20</v>
      </c>
      <c r="H20" s="13">
        <f>SUM(I20:N20)</f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</row>
    <row r="21" spans="1:20" s="5" customFormat="1" ht="15.75" x14ac:dyDescent="0.25">
      <c r="A21" s="142"/>
      <c r="B21" s="143"/>
      <c r="C21" s="143"/>
      <c r="D21" s="143"/>
      <c r="E21" s="144"/>
      <c r="F21" s="137"/>
      <c r="G21" s="4" t="s">
        <v>21</v>
      </c>
      <c r="H21" s="13">
        <f>SUM(I21:N21)</f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</row>
    <row r="22" spans="1:20" s="5" customFormat="1" ht="31.5" x14ac:dyDescent="0.25">
      <c r="A22" s="145"/>
      <c r="B22" s="146"/>
      <c r="C22" s="146"/>
      <c r="D22" s="146"/>
      <c r="E22" s="147"/>
      <c r="F22" s="137"/>
      <c r="G22" s="4" t="s">
        <v>22</v>
      </c>
      <c r="H22" s="13">
        <f>SUM(I22:N22)</f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</row>
    <row r="23" spans="1:20" s="5" customFormat="1" ht="15.75" x14ac:dyDescent="0.25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</row>
    <row r="24" spans="1:20" s="5" customFormat="1" ht="15.75" x14ac:dyDescent="0.25">
      <c r="A24" s="137">
        <v>1</v>
      </c>
      <c r="B24" s="151" t="s">
        <v>86</v>
      </c>
      <c r="C24" s="152"/>
      <c r="D24" s="151"/>
      <c r="E24" s="151"/>
      <c r="F24" s="151"/>
      <c r="G24" s="6" t="s">
        <v>18</v>
      </c>
      <c r="H24" s="13">
        <f t="shared" ref="H24:H28" si="10">SUM(I24:N24)</f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</row>
    <row r="25" spans="1:20" s="5" customFormat="1" ht="15.75" x14ac:dyDescent="0.25">
      <c r="A25" s="137"/>
      <c r="B25" s="151"/>
      <c r="C25" s="152"/>
      <c r="D25" s="151"/>
      <c r="E25" s="151"/>
      <c r="F25" s="151"/>
      <c r="G25" s="4" t="s">
        <v>19</v>
      </c>
      <c r="H25" s="13">
        <f t="shared" si="10"/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</row>
    <row r="26" spans="1:20" s="5" customFormat="1" ht="31.5" x14ac:dyDescent="0.25">
      <c r="A26" s="137"/>
      <c r="B26" s="151"/>
      <c r="C26" s="152"/>
      <c r="D26" s="151"/>
      <c r="E26" s="151"/>
      <c r="F26" s="151"/>
      <c r="G26" s="4" t="s">
        <v>20</v>
      </c>
      <c r="H26" s="13">
        <f t="shared" si="10"/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</row>
    <row r="27" spans="1:20" s="5" customFormat="1" ht="15.75" x14ac:dyDescent="0.25">
      <c r="A27" s="137"/>
      <c r="B27" s="151"/>
      <c r="C27" s="152"/>
      <c r="D27" s="151"/>
      <c r="E27" s="151"/>
      <c r="F27" s="151"/>
      <c r="G27" s="4" t="s">
        <v>21</v>
      </c>
      <c r="H27" s="13">
        <f t="shared" si="10"/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</row>
    <row r="28" spans="1:20" s="5" customFormat="1" ht="31.5" x14ac:dyDescent="0.25">
      <c r="A28" s="137"/>
      <c r="B28" s="151"/>
      <c r="C28" s="152"/>
      <c r="D28" s="151"/>
      <c r="E28" s="151"/>
      <c r="F28" s="151"/>
      <c r="G28" s="4" t="s">
        <v>22</v>
      </c>
      <c r="H28" s="13">
        <f t="shared" si="10"/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</row>
  </sheetData>
  <mergeCells count="30">
    <mergeCell ref="M1:N1"/>
    <mergeCell ref="F8:F12"/>
    <mergeCell ref="F4:F5"/>
    <mergeCell ref="A8:A12"/>
    <mergeCell ref="B8:B12"/>
    <mergeCell ref="C8:C12"/>
    <mergeCell ref="D8:D12"/>
    <mergeCell ref="E8:E12"/>
    <mergeCell ref="A3:T3"/>
    <mergeCell ref="S1:T1"/>
    <mergeCell ref="H4:T4"/>
    <mergeCell ref="A7:T7"/>
    <mergeCell ref="A23:T23"/>
    <mergeCell ref="A24:A28"/>
    <mergeCell ref="F24:F28"/>
    <mergeCell ref="E24:E28"/>
    <mergeCell ref="D24:D28"/>
    <mergeCell ref="C24:C28"/>
    <mergeCell ref="B24:B28"/>
    <mergeCell ref="F18:F22"/>
    <mergeCell ref="G4:G5"/>
    <mergeCell ref="A13:A17"/>
    <mergeCell ref="F13:F17"/>
    <mergeCell ref="B13:E17"/>
    <mergeCell ref="A18:E22"/>
    <mergeCell ref="A4:A5"/>
    <mergeCell ref="B4:B5"/>
    <mergeCell ref="C4:C5"/>
    <mergeCell ref="D4:D5"/>
    <mergeCell ref="E4:E5"/>
  </mergeCells>
  <printOptions horizontalCentered="1"/>
  <pageMargins left="0.31496062992125984" right="0.31496062992125984" top="0.59055118110236227" bottom="0.39370078740157483" header="0" footer="0"/>
  <pageSetup paperSize="9" scale="58" firstPageNumber="13" fitToHeight="0" orientation="landscape" useFirstPageNumber="1" r:id="rId1"/>
  <headerFooter>
    <oddHeader>&amp;C&amp;"Times New Roman,обычный"&amp;12&amp;P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view="pageBreakPreview" zoomScale="115" zoomScaleNormal="85" zoomScaleSheetLayoutView="115" workbookViewId="0">
      <selection activeCell="K30" sqref="K30"/>
    </sheetView>
  </sheetViews>
  <sheetFormatPr defaultRowHeight="15.75" x14ac:dyDescent="0.25"/>
  <cols>
    <col min="1" max="1" width="5.28515625" style="5" customWidth="1"/>
    <col min="2" max="2" width="16.85546875" style="5" customWidth="1"/>
    <col min="3" max="3" width="18.7109375" style="5" customWidth="1"/>
    <col min="4" max="4" width="7.28515625" style="5" customWidth="1"/>
    <col min="5" max="5" width="7.5703125" style="5" customWidth="1"/>
    <col min="6" max="6" width="7.7109375" style="5" customWidth="1"/>
    <col min="7" max="7" width="7.28515625" style="5" customWidth="1"/>
    <col min="8" max="8" width="7.5703125" style="5" customWidth="1"/>
    <col min="9" max="9" width="7.42578125" style="5" customWidth="1"/>
    <col min="10" max="10" width="7.140625" style="5" customWidth="1"/>
    <col min="11" max="11" width="7" style="5" customWidth="1"/>
    <col min="12" max="12" width="6.85546875" style="5" customWidth="1"/>
    <col min="13" max="13" width="7.5703125" style="5" customWidth="1"/>
    <col min="14" max="14" width="6.85546875" style="5" customWidth="1"/>
    <col min="15" max="15" width="7.140625" style="5" customWidth="1"/>
    <col min="16" max="16" width="21" style="5" customWidth="1"/>
    <col min="17" max="16384" width="9.140625" style="5"/>
  </cols>
  <sheetData>
    <row r="1" spans="1:16" x14ac:dyDescent="0.25">
      <c r="P1" s="45" t="s">
        <v>59</v>
      </c>
    </row>
    <row r="3" spans="1:16" ht="31.5" customHeight="1" x14ac:dyDescent="0.25">
      <c r="A3" s="136" t="s">
        <v>136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35.25" customHeight="1" x14ac:dyDescent="0.25">
      <c r="A4" s="148" t="s">
        <v>24</v>
      </c>
      <c r="B4" s="138" t="s">
        <v>137</v>
      </c>
      <c r="C4" s="138" t="s">
        <v>138</v>
      </c>
      <c r="D4" s="165" t="s">
        <v>64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48" t="s">
        <v>139</v>
      </c>
    </row>
    <row r="5" spans="1:16" s="76" customFormat="1" ht="57" customHeight="1" x14ac:dyDescent="0.25">
      <c r="A5" s="149"/>
      <c r="B5" s="138"/>
      <c r="C5" s="138"/>
      <c r="D5" s="44" t="s">
        <v>7</v>
      </c>
      <c r="E5" s="44" t="s">
        <v>8</v>
      </c>
      <c r="F5" s="44" t="s">
        <v>9</v>
      </c>
      <c r="G5" s="44" t="s">
        <v>49</v>
      </c>
      <c r="H5" s="44" t="s">
        <v>10</v>
      </c>
      <c r="I5" s="44" t="s">
        <v>11</v>
      </c>
      <c r="J5" s="44" t="s">
        <v>12</v>
      </c>
      <c r="K5" s="44" t="s">
        <v>13</v>
      </c>
      <c r="L5" s="44" t="s">
        <v>14</v>
      </c>
      <c r="M5" s="44" t="s">
        <v>15</v>
      </c>
      <c r="N5" s="44" t="s">
        <v>16</v>
      </c>
      <c r="O5" s="75" t="s">
        <v>17</v>
      </c>
      <c r="P5" s="166"/>
    </row>
    <row r="6" spans="1:16" s="76" customFormat="1" ht="18" customHeight="1" x14ac:dyDescent="0.25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  <c r="L6" s="44">
        <v>12</v>
      </c>
      <c r="M6" s="44">
        <v>13</v>
      </c>
      <c r="N6" s="44">
        <v>14</v>
      </c>
      <c r="O6" s="44">
        <v>15</v>
      </c>
      <c r="P6" s="44">
        <v>16</v>
      </c>
    </row>
    <row r="7" spans="1:16" x14ac:dyDescent="0.25">
      <c r="A7" s="77">
        <v>1</v>
      </c>
      <c r="B7" s="77" t="s">
        <v>154</v>
      </c>
      <c r="C7" s="77" t="s">
        <v>154</v>
      </c>
      <c r="D7" s="77" t="s">
        <v>154</v>
      </c>
      <c r="E7" s="77" t="s">
        <v>154</v>
      </c>
      <c r="F7" s="77" t="s">
        <v>154</v>
      </c>
      <c r="G7" s="77" t="s">
        <v>154</v>
      </c>
      <c r="H7" s="77" t="s">
        <v>154</v>
      </c>
      <c r="I7" s="77" t="s">
        <v>154</v>
      </c>
      <c r="J7" s="77" t="s">
        <v>154</v>
      </c>
      <c r="K7" s="77" t="s">
        <v>154</v>
      </c>
      <c r="L7" s="77" t="s">
        <v>154</v>
      </c>
      <c r="M7" s="77" t="s">
        <v>154</v>
      </c>
      <c r="N7" s="77" t="s">
        <v>154</v>
      </c>
      <c r="O7" s="77" t="s">
        <v>154</v>
      </c>
      <c r="P7" s="77" t="s">
        <v>154</v>
      </c>
    </row>
  </sheetData>
  <mergeCells count="6">
    <mergeCell ref="A3:P3"/>
    <mergeCell ref="A4:A5"/>
    <mergeCell ref="B4:B5"/>
    <mergeCell ref="C4:C5"/>
    <mergeCell ref="D4:O4"/>
    <mergeCell ref="P4:P5"/>
  </mergeCells>
  <printOptions horizontalCentered="1"/>
  <pageMargins left="0.31496062992125984" right="0.31496062992125984" top="0.39370078740157483" bottom="0.39370078740157483" header="0" footer="0"/>
  <pageSetup paperSize="9" scale="94" firstPageNumber="14" orientation="landscape" useFirstPageNumber="1" verticalDpi="0" r:id="rId1"/>
  <headerFooter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9"/>
  <sheetViews>
    <sheetView view="pageBreakPreview" zoomScaleNormal="100" zoomScaleSheetLayoutView="100" zoomScalePageLayoutView="130" workbookViewId="0">
      <selection activeCell="G9" sqref="G9"/>
    </sheetView>
  </sheetViews>
  <sheetFormatPr defaultRowHeight="15.75" x14ac:dyDescent="0.25"/>
  <cols>
    <col min="1" max="1" width="9.140625" style="8"/>
    <col min="2" max="2" width="50.5703125" style="8" customWidth="1"/>
    <col min="3" max="3" width="91.85546875" style="8" customWidth="1"/>
    <col min="4" max="16384" width="9.140625" style="8"/>
  </cols>
  <sheetData>
    <row r="1" spans="1:5" x14ac:dyDescent="0.25">
      <c r="A1" s="5"/>
      <c r="B1" s="5"/>
      <c r="C1" s="37" t="s">
        <v>60</v>
      </c>
    </row>
    <row r="2" spans="1:5" x14ac:dyDescent="0.25">
      <c r="A2" s="5"/>
      <c r="B2" s="5"/>
      <c r="C2" s="5"/>
    </row>
    <row r="3" spans="1:5" ht="43.5" customHeight="1" x14ac:dyDescent="0.25">
      <c r="A3" s="167" t="s">
        <v>143</v>
      </c>
      <c r="B3" s="167"/>
      <c r="C3" s="167"/>
    </row>
    <row r="4" spans="1:5" x14ac:dyDescent="0.25">
      <c r="A4" s="21" t="s">
        <v>24</v>
      </c>
      <c r="B4" s="7" t="s">
        <v>61</v>
      </c>
      <c r="C4" s="7" t="s">
        <v>62</v>
      </c>
    </row>
    <row r="5" spans="1:5" x14ac:dyDescent="0.25">
      <c r="A5" s="22">
        <v>1</v>
      </c>
      <c r="B5" s="22">
        <v>2</v>
      </c>
      <c r="C5" s="22">
        <v>3</v>
      </c>
    </row>
    <row r="6" spans="1:5" s="23" customFormat="1" ht="78.75" x14ac:dyDescent="0.25">
      <c r="A6" s="25">
        <v>1</v>
      </c>
      <c r="B6" s="26" t="s">
        <v>157</v>
      </c>
      <c r="C6" s="2" t="s">
        <v>159</v>
      </c>
    </row>
    <row r="7" spans="1:5" s="24" customFormat="1" ht="157.5" x14ac:dyDescent="0.25">
      <c r="A7" s="25">
        <v>2</v>
      </c>
      <c r="B7" s="2" t="s">
        <v>162</v>
      </c>
      <c r="C7" s="35" t="s">
        <v>160</v>
      </c>
      <c r="E7" s="33" t="s">
        <v>94</v>
      </c>
    </row>
    <row r="8" spans="1:5" s="24" customFormat="1" ht="78.75" x14ac:dyDescent="0.25">
      <c r="A8" s="25">
        <v>3</v>
      </c>
      <c r="B8" s="2" t="s">
        <v>163</v>
      </c>
      <c r="C8" s="2" t="s">
        <v>161</v>
      </c>
      <c r="E8" s="34" t="s">
        <v>93</v>
      </c>
    </row>
    <row r="9" spans="1:5" ht="79.5" customHeight="1" x14ac:dyDescent="0.25">
      <c r="A9" s="25">
        <v>4</v>
      </c>
      <c r="B9" s="2" t="s">
        <v>158</v>
      </c>
      <c r="C9" s="2" t="s">
        <v>164</v>
      </c>
    </row>
  </sheetData>
  <mergeCells count="1">
    <mergeCell ref="A3:C3"/>
  </mergeCells>
  <printOptions horizontalCentered="1"/>
  <pageMargins left="0.27559055118110237" right="0.27559055118110237" top="0.59055118110236227" bottom="0.39370078740157483" header="0" footer="0"/>
  <pageSetup paperSize="9" scale="93" firstPageNumber="15" orientation="landscape" useFirstPageNumber="1" verticalDpi="0" r:id="rId1"/>
  <headerFooter>
    <oddHeader>&amp;C&amp;"Times New Roman,обычный"&amp;12&amp;P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7"/>
  <sheetViews>
    <sheetView view="pageBreakPreview" zoomScaleNormal="100" zoomScaleSheetLayoutView="100" workbookViewId="0">
      <selection activeCell="F15" sqref="F15"/>
    </sheetView>
  </sheetViews>
  <sheetFormatPr defaultRowHeight="15.75" x14ac:dyDescent="0.25"/>
  <cols>
    <col min="1" max="1" width="7.85546875" style="8" customWidth="1"/>
    <col min="2" max="2" width="34.42578125" style="8" customWidth="1"/>
    <col min="3" max="4" width="19" style="8" customWidth="1"/>
    <col min="5" max="5" width="20.42578125" style="8" customWidth="1"/>
    <col min="6" max="6" width="57.5703125" style="8" customWidth="1"/>
    <col min="7" max="16384" width="9.140625" style="8"/>
  </cols>
  <sheetData>
    <row r="1" spans="1:6" ht="18.75" x14ac:dyDescent="0.3">
      <c r="A1" s="5"/>
      <c r="B1" s="5"/>
      <c r="C1" s="5"/>
      <c r="D1" s="5"/>
      <c r="F1" s="40" t="s">
        <v>108</v>
      </c>
    </row>
    <row r="2" spans="1:6" x14ac:dyDescent="0.25">
      <c r="A2" s="5"/>
      <c r="B2" s="5"/>
      <c r="C2" s="5"/>
      <c r="D2" s="5"/>
      <c r="E2" s="5"/>
    </row>
    <row r="3" spans="1:6" ht="32.25" customHeight="1" x14ac:dyDescent="0.25">
      <c r="A3" s="167" t="s">
        <v>88</v>
      </c>
      <c r="B3" s="167"/>
      <c r="C3" s="167"/>
      <c r="D3" s="167"/>
      <c r="E3" s="167"/>
      <c r="F3" s="167"/>
    </row>
    <row r="4" spans="1:6" ht="56.25" customHeight="1" x14ac:dyDescent="0.25">
      <c r="A4" s="28" t="s">
        <v>24</v>
      </c>
      <c r="B4" s="26" t="s">
        <v>63</v>
      </c>
      <c r="C4" s="26" t="s">
        <v>89</v>
      </c>
      <c r="D4" s="26" t="s">
        <v>90</v>
      </c>
      <c r="E4" s="26" t="s">
        <v>91</v>
      </c>
      <c r="F4" s="26" t="s">
        <v>96</v>
      </c>
    </row>
    <row r="5" spans="1:6" x14ac:dyDescent="0.25">
      <c r="A5" s="22">
        <v>1</v>
      </c>
      <c r="B5" s="22">
        <v>2</v>
      </c>
      <c r="C5" s="27">
        <v>3</v>
      </c>
      <c r="D5" s="27">
        <v>4</v>
      </c>
      <c r="E5" s="27">
        <v>5</v>
      </c>
      <c r="F5" s="27">
        <v>6</v>
      </c>
    </row>
    <row r="6" spans="1:6" ht="83.25" customHeight="1" x14ac:dyDescent="0.25">
      <c r="A6" s="29">
        <v>1</v>
      </c>
      <c r="B6" s="26" t="s">
        <v>118</v>
      </c>
      <c r="C6" s="32" t="s">
        <v>92</v>
      </c>
      <c r="D6" s="25">
        <v>2028</v>
      </c>
      <c r="E6" s="2" t="s">
        <v>165</v>
      </c>
      <c r="F6" s="2" t="s">
        <v>166</v>
      </c>
    </row>
    <row r="7" spans="1:6" x14ac:dyDescent="0.25">
      <c r="A7" s="5"/>
      <c r="B7" s="5"/>
      <c r="C7" s="5"/>
      <c r="D7" s="5"/>
      <c r="E7" s="5"/>
    </row>
  </sheetData>
  <mergeCells count="1">
    <mergeCell ref="A3:F3"/>
  </mergeCells>
  <printOptions horizontalCentered="1"/>
  <pageMargins left="0.27559055118110237" right="0.27559055118110237" top="0.59055118110236227" bottom="0.39370078740157483" header="0" footer="0"/>
  <pageSetup paperSize="9" scale="89" firstPageNumber="16" fitToHeight="3" orientation="landscape" useFirstPageNumber="1" verticalDpi="0" r:id="rId1"/>
  <headerFooter>
    <oddHeader>&amp;C&amp;"Times New Roman,обычный"&amp;12&amp;P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"/>
  <sheetViews>
    <sheetView view="pageBreakPreview" zoomScaleNormal="100" zoomScaleSheetLayoutView="100" workbookViewId="0">
      <selection activeCell="A4" sqref="A4:F6"/>
    </sheetView>
  </sheetViews>
  <sheetFormatPr defaultRowHeight="15" x14ac:dyDescent="0.25"/>
  <cols>
    <col min="1" max="1" width="6.7109375" customWidth="1"/>
    <col min="2" max="2" width="29.140625" customWidth="1"/>
    <col min="3" max="3" width="36.85546875" customWidth="1"/>
    <col min="4" max="4" width="27.85546875" customWidth="1"/>
    <col min="5" max="5" width="28.85546875" customWidth="1"/>
    <col min="6" max="6" width="31.5703125" customWidth="1"/>
  </cols>
  <sheetData>
    <row r="1" spans="1:6" ht="18.75" x14ac:dyDescent="0.3">
      <c r="F1" s="40" t="s">
        <v>140</v>
      </c>
    </row>
    <row r="3" spans="1:6" ht="50.25" customHeight="1" x14ac:dyDescent="0.25">
      <c r="A3" s="167" t="s">
        <v>110</v>
      </c>
      <c r="B3" s="167"/>
      <c r="C3" s="167"/>
      <c r="D3" s="167"/>
      <c r="E3" s="167"/>
      <c r="F3" s="167"/>
    </row>
    <row r="4" spans="1:6" ht="91.5" customHeight="1" x14ac:dyDescent="0.25">
      <c r="A4" s="29" t="s">
        <v>97</v>
      </c>
      <c r="B4" s="29" t="s">
        <v>98</v>
      </c>
      <c r="C4" s="29" t="s">
        <v>99</v>
      </c>
      <c r="D4" s="29" t="s">
        <v>109</v>
      </c>
      <c r="E4" s="29" t="s">
        <v>100</v>
      </c>
      <c r="F4" s="29" t="s">
        <v>101</v>
      </c>
    </row>
    <row r="5" spans="1:6" x14ac:dyDescent="0.2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</row>
    <row r="6" spans="1:6" ht="23.25" customHeight="1" x14ac:dyDescent="0.25">
      <c r="A6" s="82">
        <v>1</v>
      </c>
      <c r="B6" s="83" t="s">
        <v>154</v>
      </c>
      <c r="C6" s="83" t="s">
        <v>154</v>
      </c>
      <c r="D6" s="83" t="s">
        <v>154</v>
      </c>
      <c r="E6" s="83" t="s">
        <v>154</v>
      </c>
      <c r="F6" s="83" t="s">
        <v>154</v>
      </c>
    </row>
  </sheetData>
  <mergeCells count="1">
    <mergeCell ref="A3:F3"/>
  </mergeCells>
  <printOptions horizontalCentered="1"/>
  <pageMargins left="0.39370078740157483" right="0.39370078740157483" top="0.59055118110236227" bottom="0.39370078740157483" header="0" footer="0"/>
  <pageSetup paperSize="9" scale="86" firstPageNumber="17" orientation="landscape" useFirstPageNumber="1" verticalDpi="0" r:id="rId1"/>
  <headerFooter>
    <oddHeader>&amp;C&amp;"Times New Roman,обычный"&amp;12&amp;P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9"/>
  <sheetViews>
    <sheetView view="pageBreakPreview" zoomScaleNormal="100" zoomScaleSheetLayoutView="100" workbookViewId="0">
      <selection activeCell="L12" sqref="L12"/>
    </sheetView>
  </sheetViews>
  <sheetFormatPr defaultRowHeight="15" x14ac:dyDescent="0.25"/>
  <cols>
    <col min="2" max="6" width="30.42578125" customWidth="1"/>
  </cols>
  <sheetData>
    <row r="1" spans="1:6" ht="18.75" x14ac:dyDescent="0.3">
      <c r="A1" s="12"/>
      <c r="B1" s="12"/>
      <c r="C1" s="12"/>
      <c r="D1" s="12"/>
      <c r="E1" s="12"/>
      <c r="F1" s="40" t="s">
        <v>141</v>
      </c>
    </row>
    <row r="2" spans="1:6" x14ac:dyDescent="0.25">
      <c r="A2" s="12"/>
      <c r="B2" s="12"/>
      <c r="C2" s="12"/>
      <c r="D2" s="12"/>
      <c r="E2" s="12"/>
      <c r="F2" s="12"/>
    </row>
    <row r="3" spans="1:6" ht="49.5" customHeight="1" x14ac:dyDescent="0.25">
      <c r="A3" s="167" t="s">
        <v>129</v>
      </c>
      <c r="B3" s="167"/>
      <c r="C3" s="167"/>
      <c r="D3" s="167"/>
      <c r="E3" s="167"/>
      <c r="F3" s="167"/>
    </row>
    <row r="4" spans="1:6" ht="58.5" customHeight="1" x14ac:dyDescent="0.25">
      <c r="A4" s="41" t="s">
        <v>102</v>
      </c>
      <c r="B4" s="41" t="s">
        <v>103</v>
      </c>
      <c r="C4" s="41" t="s">
        <v>104</v>
      </c>
      <c r="D4" s="41" t="s">
        <v>105</v>
      </c>
      <c r="E4" s="41" t="s">
        <v>106</v>
      </c>
      <c r="F4" s="41" t="s">
        <v>107</v>
      </c>
    </row>
    <row r="5" spans="1:6" ht="18.75" x14ac:dyDescent="0.3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</row>
    <row r="6" spans="1:6" ht="22.5" customHeight="1" x14ac:dyDescent="0.25">
      <c r="A6" s="78">
        <v>1</v>
      </c>
      <c r="B6" s="78" t="s">
        <v>154</v>
      </c>
      <c r="C6" s="78" t="s">
        <v>154</v>
      </c>
      <c r="D6" s="78" t="s">
        <v>154</v>
      </c>
      <c r="E6" s="78" t="s">
        <v>154</v>
      </c>
      <c r="F6" s="78" t="s">
        <v>154</v>
      </c>
    </row>
    <row r="7" spans="1:6" x14ac:dyDescent="0.25">
      <c r="A7" s="12"/>
      <c r="B7" s="12"/>
      <c r="C7" s="12"/>
      <c r="D7" s="12"/>
      <c r="E7" s="12"/>
      <c r="F7" s="12"/>
    </row>
    <row r="8" spans="1:6" x14ac:dyDescent="0.25">
      <c r="A8" s="12"/>
      <c r="B8" s="12"/>
      <c r="C8" s="12"/>
      <c r="D8" s="12"/>
      <c r="E8" s="12"/>
      <c r="F8" s="12"/>
    </row>
    <row r="9" spans="1:6" x14ac:dyDescent="0.25">
      <c r="A9" s="12"/>
      <c r="B9" s="12"/>
      <c r="C9" s="12"/>
      <c r="D9" s="12"/>
      <c r="E9" s="12"/>
      <c r="F9" s="12"/>
    </row>
  </sheetData>
  <mergeCells count="1">
    <mergeCell ref="A3:F3"/>
  </mergeCells>
  <hyperlinks>
    <hyperlink ref="C4" r:id="rId1" display="consultantplus://offline/ref=AC06E570D27381CB577F654296A9AA0A4B81A69AEAF576F17B5C3B6FEC2E0B9E2F608AAF80A81ED56994278724A18524EAD8FEF1E5E94AC55F0B4371LEVDL"/>
    <hyperlink ref="D4" r:id="rId2" display="consultantplus://offline/ref=AC06E570D27381CB577F654296A9AA0A4B81A69AEAF576F17B5C3B6FEC2E0B9E2F608AAF80A81ED56994268F2BA18524EAD8FEF1E5E94AC55F0B4371LEVDL"/>
  </hyperlinks>
  <printOptions horizontalCentered="1"/>
  <pageMargins left="0.39370078740157483" right="0.39370078740157483" top="0.59055118110236227" bottom="0.39370078740157483" header="0" footer="0"/>
  <pageSetup paperSize="9" scale="86" firstPageNumber="18" orientation="landscape" useFirstPageNumber="1" verticalDpi="0" r:id="rId3"/>
  <headerFooter>
    <oddHeader>&amp;C&amp;"Times New Roman,обычный"&amp;12&amp;P</oddHead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OPAd6xbUBkwjhScZV17WqfTbG2yg0TKh8qGk5YKNbwE=</DigestValue>
    </Reference>
    <Reference URI="#idOfficeObject" Type="http://www.w3.org/2000/09/xmldsig#Object">
      <DigestMethod Algorithm="urn:ietf:params:xml:ns:cpxmlsec:algorithms:gostr3411"/>
      <DigestValue>dtwf1kBSeG5ZUO4zQMPqjBa0uS1rPRwIYwXkFolAjeU=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U/+wM0Z1B0SEQqOQSM9vsHtLAB5sjAoLBdUPo/yuBig=</DigestValue>
    </Reference>
  </SignedInfo>
  <SignatureValue>i59idpFskve9si7ybOQFKy4r/5DS2PucIvAKIidkSvY+EypUCFJ5W2InZP9sPLpD
1GtS5ZxuIbiYQPg8UxAaiw==</SignatureValue>
  <KeyInfo>
    <X509Data>
      <X509Certificate>MIIJmDCCCUegAwIBAgIRAOiONTU56MyT6BFZ+K7EBQYwCAYGKoUDAgIDMIIBHDEY
MBYGBSqFA2QBEg0xMTEyMzEwMDAwMjIwMRowGAYIKoUDA4EDAQESDDAwMjMxMDE1
MjEzNDELMAkGA1UEBhMCUlUxLzAtBgNVBAgMJjIzINCa0YDQsNGB0L3QvtC00LDR
gNGB0LrQuNC5INC60YDQsNC5MRswGQYDVQQHDBLQmtGA0LDRgdC90L7QtNCw0YAx
IzAhBgNVBAkMGtGD0LsuINCU0LDQu9GM0L3Rj9GPLCAzOS8zMTAwLgYDVQQLDCfQ
o9C00L7RgdGC0L7QstC10YDRj9GO0YnQuNC5INGG0LXQvdGC0YAxGDAWBgNVBAoM
D9Ce0J7QniAi0JjQotCaIjEYMBYGA1UEAwwP0J7QntCeICLQmNCi0JoiMB4XDTE4
MTIwNTA2MzQwMFoXDTE5MTIwNTA2NDQwMFowggH/MR8wHQYJKoZIhvcNAQkBFhBv
aUBhZG1wb2thY2hpLnJ1MRYwFAYFKoUDZAMSCzA1Mjc3NTExMjU3MRgwFgYFKoUD
ZAESDTEwMjg2MDE0MTc5NTQxGjAYBggqhQMDgQMBARIMMDA4NjIxMDAzMzkwMSsw
KQYDVQQJDCLQo9CbLiDQnNCY0KDQkCwg0JQuIDgsINCa0J7QoNCfLiAxMSowKAYD
VQQqDCHQktC70LDQtNC40LzQuNGAINCY0LLQsNC90L7QstC40YcxFzAVBgNVBAQM
DtCh0YLQtdC/0YPRgNCwMQswCQYDVQQGEwJSVTFLMEkGA1UECAxCODYg0KXQsNC9
0YLRiy3QnNCw0L3RgdC40LnRgdC60LjQuSDQsNCy0YLQvtC90L7QvNC90YvQuSDQ
vtC60YDRg9CzMRUwEwYDVQQHDAzQn9C+0LrQsNGH0LgxLTArBgNVBAwMJNCT0LvQ
sNCy0LAg0LPQvtGA0L7QtNCwINCf0L7QutCw0YfQuDE9MDsGA1UECgw00JDQlNCc
0JjQndCY0KHQotCg0JDQptCY0K8g0JPQntCg0J7QlNCQINCf0J7QmtCQ0KfQmDE9
MDsGA1UEAww00JDQlNCc0JjQndCY0KHQotCg0JDQptCY0K8g0JPQntCg0J7QlNCQ
INCf0J7QmtCQ0KfQmDBjMBwGBiqFAwICEzASBgcqhQMCAiQABgcqhQMCAh4BA0MA
BEAHL4DRBsDNrHsLIrSyedUd4lBSaZpPXBczdBEup+VVHooYQQ97rR0N6ybQ64ef
ftEpmy517sa19Q9f6hIEPGIdo4IFeTCCBXUwSwYDVR0lBEQwQgYIKwYBBQUHAwQG
ByqFAwICIgYGCCsGAQUFBwMCBggqhQMFARgCEwYGKoUDZAIBBgkqhQMDgVCBUAQG
BiqFAwOBUDAOBgNVHQ8BAf8EBAMCBPAwHwYJKwYBBAGCNxUHBBIwEAYIKoUDAgIu
AAgCAQECAQAwggGFBgNVHSMEggF8MIIBeIAUW8OFHl8IXc+HXyDnTx52ZLZAfJqh
ggFSpIIBTjCCAUoxHjAcBgkqhkiG9w0BCQEWD2RpdEBtaW5zdnlhei5ydTELMAkG
A1UEBhMCUlUxHDAaBgNVBAgMEzc3INCzLiDQnNC+0YHQutCy0LAxFTATBgNVBAcM
DNCc0L7RgdC60LLQsDE/MD0GA1UECQw2MTI1Mzc1INCzLiDQnNC+0YHQutCy0LAs
INGD0LsuINCi0LLQtdGA0YHQutCw0Y8sINC0LiA3MSwwKgYDVQQKDCPQnNC40L3Q
utC+0LzRgdCy0Y/Qt9GMINCg0L7RgdGB0LjQuDEYMBYGBSqFA2QBEg0xMDQ3NzAy
MDI2NzAxMRowGAYIKoUDA4EDAQESDDAwNzcxMDQ3NDM3NTFBMD8GA1UEAww40JPQ
vtC70L7QstC90L7QuSDRg9C00L7RgdGC0L7QstC10YDRj9GO0YnQuNC5INGG0LXQ
vdGC0YCCCnJ1n2oAAAAAAlIwHQYDVR0OBBYEFFuMo+D+dCdLUzw4Jn5VMbK2TEZq
MGsGCSsGAQQBgjcVCgReMFwwCgYIKwYBBQUHAwQwCQYHKoUDAgIiBjAKBggrBgEF
BQcDAjAKBggqhQMFARgCEzAIBgYqhQNkAgEwCwYJKoUDA4FQgVAEMAgGBiqFAwOB
UDAKBggqhQMDgVADAzAdBgNVHSAEFjAUMAgGBiqFA2RxATAIBgYqhQNkcQIwDwYJ
KwYBBQUHMAEFBAIABTArBgNVHRAEJDAigA8yMDE4MTIwNTA2MzQwMFqBDzIwMTkx
MjA1MDYzNDAwWjCCATQGBSqFA2RwBIIBKTCCASUMKyLQmtGA0LjQv9GC0L7Qn9GA
0L4gQ1NQIiAo0LLQtdGA0YHQuNGPIDQuMCkMLCLQmtGA0LjQv9GC0L7Qn9GA0L4g
0KPQpiIgKNCy0LXRgNGB0LjQuCAyLjApDGPQodC10YDRgtC40YTQuNC60LDRgiDR
gdC+0L7RgtCy0LXRgtGB0YLQstC40Y8g0KTQodCRINCg0L7RgdGB0LjQuCDihJYg
0KHQpC8xMjQtMzM4MCDQvtGCIDExLjA1LjIwMTgMY9Ch0LXRgNGC0LjRhNC40LrQ
sNGCINGB0L7QvtGC0LLQtdGC0YHRgtCy0LjRjyDQpNCh0JEg0KDQvtGB0YHQuNC4
IOKEliDQodCkLzEyOC0yOTgzINC+0YIgMTguMTEuMjAxNjA2BgUqhQNkbwQtDCsi
0JrRgNC40L/RgtC+0J/RgNC+IENTUCIgKNCy0LXRgNGB0LjRjyA0LjApMIGdBgNV
HR8EgZUwgZIwR6BFoEOGQWh0dHA6Ly9jZHAxLml0azIzLnJ1LzViYzM4NTFlNWYw
ODVkY2Y4NzVmMjBlNzRmMWU3NjY0YjY0MDdjOWEuY3JsMEegRaBDhkFodHRwOi8v
Y2RwMi5pdGsyMy5ydS81YmMzODUxZTVmMDg1ZGNmODc1ZjIwZTc0ZjFlNzY2NGI2
NDA3YzlhLmNybDBzBggrBgEFBQcBAQRnMGUwNQYIKwYBBQUHMAGGKWh0dHA6Ly9z
ZXJ2aWNlLml0azIzLnJ1L29jc3AyMDE4L29jc3Auc3JmMCwGCCsGAQUFBzAChiBo
dHRwOi8vaXRrMjMucnUvY2Evcm9vdHEyMDE4LmNlcjAIBgYqhQMCAgMDQQAX/55G
y1sSHTxs87f0WTX9mwemfFravj/X/WcznRwLwknNNLHGV+tYVp7CT54js1W1LEGr
rq1CwR10+HFy2TzG</X509Certificate>
    </X509Data>
  </KeyInfo>
  <Object xmlns:mdssi="http://schemas.openxmlformats.org/package/2006/digital-signature" Id="idPackageObject">
    <Manifest>
      <Reference URI="/xl/printerSettings/printerSettings5.bin?ContentType=application/vnd.openxmlformats-officedocument.spreadsheetml.printerSettings">
        <DigestMethod Algorithm="http://www.w3.org/2000/09/xmldsig#sha1"/>
        <DigestValue>Vsv1px9nEnObFSGxAm3MQW3VZeM=
</DigestValue>
      </Reference>
      <Reference URI="/xl/worksheets/sheet8.xml?ContentType=application/vnd.openxmlformats-officedocument.spreadsheetml.worksheet+xml">
        <DigestMethod Algorithm="http://www.w3.org/2000/09/xmldsig#sha1"/>
        <DigestValue>JfBgOZkKuuQidgRbxCgDEtKFJ+c=
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omyotm8uIJT3P9pGc08azWbht2w=
</DigestValue>
      </Reference>
      <Reference URI="/xl/worksheets/sheet9.xml?ContentType=application/vnd.openxmlformats-officedocument.spreadsheetml.worksheet+xml">
        <DigestMethod Algorithm="http://www.w3.org/2000/09/xmldsig#sha1"/>
        <DigestValue>6yVmgHfg5BlcMIU3+ijR536hGfU=
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Vsv1px9nEnObFSGxAm3MQW3VZeM=
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Vsv1px9nEnObFSGxAm3MQW3VZeM=
</DigestValue>
      </Reference>
      <Reference URI="/xl/worksheets/sheet7.xml?ContentType=application/vnd.openxmlformats-officedocument.spreadsheetml.worksheet+xml">
        <DigestMethod Algorithm="http://www.w3.org/2000/09/xmldsig#sha1"/>
        <DigestValue>meB8srSIiqjfzS9Cwe7saBJLhKg=
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Vsv1px9nEnObFSGxAm3MQW3VZeM=
</DigestValue>
      </Reference>
      <Reference URI="/xl/worksheets/sheet6.xml?ContentType=application/vnd.openxmlformats-officedocument.spreadsheetml.worksheet+xml">
        <DigestMethod Algorithm="http://www.w3.org/2000/09/xmldsig#sha1"/>
        <DigestValue>rsEKI4mTwcM+AYJ4idWVZ5WE5ps=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Vsv1px9nEnObFSGxAm3MQW3VZeM=
</DigestValue>
      </Reference>
      <Reference URI="/xl/worksheets/sheet5.xml?ContentType=application/vnd.openxmlformats-officedocument.spreadsheetml.worksheet+xml">
        <DigestMethod Algorithm="http://www.w3.org/2000/09/xmldsig#sha1"/>
        <DigestValue>OdDnv5HDXPKZw45JenNflmyccNw=
</DigestValue>
      </Reference>
      <Reference URI="/xl/worksheets/sheet10.xml?ContentType=application/vnd.openxmlformats-officedocument.spreadsheetml.worksheet+xml">
        <DigestMethod Algorithm="http://www.w3.org/2000/09/xmldsig#sha1"/>
        <DigestValue>xQaGHBm1w2GfGm3a7oby3NdNcRM=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styles.xml?ContentType=application/vnd.openxmlformats-officedocument.spreadsheetml.styles+xml">
        <DigestMethod Algorithm="http://www.w3.org/2000/09/xmldsig#sha1"/>
        <DigestValue>EumhXVC5Tn8II5aFoJm5d4IKLcQ=
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omyotm8uIJT3P9pGc08azWbht2w=
</DigestValue>
      </Reference>
      <Reference URI="/xl/worksheets/sheet4.xml?ContentType=application/vnd.openxmlformats-officedocument.spreadsheetml.worksheet+xml">
        <DigestMethod Algorithm="http://www.w3.org/2000/09/xmldsig#sha1"/>
        <DigestValue>xG1xG4amhtF2/08jUsFKtCeuNNk=
</DigestValue>
      </Reference>
      <Reference URI="/xl/calcChain.xml?ContentType=application/vnd.openxmlformats-officedocument.spreadsheetml.calcChain+xml">
        <DigestMethod Algorithm="http://www.w3.org/2000/09/xmldsig#sha1"/>
        <DigestValue>t74YdM3jlYNrPNU8ZsezFtW6bgo=
</DigestValue>
      </Reference>
      <Reference URI="/xl/workbook.xml?ContentType=application/vnd.openxmlformats-officedocument.spreadsheetml.sheet.main+xml">
        <DigestMethod Algorithm="http://www.w3.org/2000/09/xmldsig#sha1"/>
        <DigestValue>/T0iXZHUKou8LAQiukBk0yxHTrc=
</DigestValue>
      </Reference>
      <Reference URI="/xl/sharedStrings.xml?ContentType=application/vnd.openxmlformats-officedocument.spreadsheetml.sharedStrings+xml">
        <DigestMethod Algorithm="http://www.w3.org/2000/09/xmldsig#sha1"/>
        <DigestValue>NrLrLx33p+2Wf1R9eg/Bheyrc7I=
</DigestValue>
      </Reference>
      <Reference URI="/xl/worksheets/sheet2.xml?ContentType=application/vnd.openxmlformats-officedocument.spreadsheetml.worksheet+xml">
        <DigestMethod Algorithm="http://www.w3.org/2000/09/xmldsig#sha1"/>
        <DigestValue>KLqGD0P5JWIEOe6mEBEz5FRjnA0=
</DigestValue>
      </Reference>
      <Reference URI="/xl/worksheets/sheet3.xml?ContentType=application/vnd.openxmlformats-officedocument.spreadsheetml.worksheet+xml">
        <DigestMethod Algorithm="http://www.w3.org/2000/09/xmldsig#sha1"/>
        <DigestValue>Ns+9yaZjYYl73HRTRKGYFYUsDHY=
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Vsv1px9nEnObFSGxAm3MQW3VZeM=
</DigestValue>
      </Reference>
      <Reference URI="/xl/worksheets/sheet1.xml?ContentType=application/vnd.openxmlformats-officedocument.spreadsheetml.worksheet+xml">
        <DigestMethod Algorithm="http://www.w3.org/2000/09/xmldsig#sha1"/>
        <DigestValue>cf/yb8Jrn5FMmesAyxRWrWzanvo=
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Vsv1px9nEnObFSGxAm3MQW3VZeM=
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Vsv1px9nEnObFSGxAm3MQW3VZeM=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
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
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
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
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
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
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
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Ok1DzaX10qxpLulf6ND32sB4w20=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JOOQerJLkpl2nXpDroRrGtiX5yw=
</DigestValue>
      </Reference>
    </Manifest>
    <SignatureProperties>
      <SignatureProperty Id="idSignatureTime" Target="#idPackageSignature">
        <mdssi:SignatureTime>
          <mdssi:Format>YYYY-MM-DDThh:mm:ssTZD</mdssi:Format>
          <mdssi:Value>2019-11-01T11:25:53Z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2019-11-01T11:25:53Z</xd:SigningTime>
          <xd:SigningCertificate>
            <xd:Cert>
              <xd:CertDigest>
                <DigestMethod Algorithm="http://www.w3.org/2000/09/xmldsig#sha1"/>
                <DigestValue>mdzwTrd86J7+bXn84oQfm5QjIRo=
</DigestValue>
              </xd:CertDigest>
              <xd:IssuerSerial>
                <X509IssuerName>ОГРН=1112310000220, ИНН=002310152134, C=RU, S=23 Краснодарский край, L=Краснодар, STREET="ул. Дальняя, 39/3", OU=Удостоверяющий центр, O="ООО ""ИТК""", CN="ООО ""ИТК"""</X509IssuerName>
                <X509SerialNumber>309119280360736117272600323070730962182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1. Цел. показатели</vt:lpstr>
      <vt:lpstr>2. Основные мероприятия</vt:lpstr>
      <vt:lpstr>3 Перечень объектов</vt:lpstr>
      <vt:lpstr>4 Портфели</vt:lpstr>
      <vt:lpstr>5 Сводные показатели</vt:lpstr>
      <vt:lpstr>6 Перечень рисков</vt:lpstr>
      <vt:lpstr>7 Переч об кап строит</vt:lpstr>
      <vt:lpstr>8 Пл меропр оц эф-ти</vt:lpstr>
      <vt:lpstr>9 Предл гражд</vt:lpstr>
      <vt:lpstr>Приложение к МП дорожная карта</vt:lpstr>
      <vt:lpstr>'2. Основные мероприятия'!Заголовки_для_печати</vt:lpstr>
      <vt:lpstr>'4 Портфели'!Заголовки_для_печати</vt:lpstr>
      <vt:lpstr>'2. Основные мероприятия'!Область_печати</vt:lpstr>
      <vt:lpstr>'4 Портфели'!Область_печати</vt:lpstr>
      <vt:lpstr>'5 Сводные показатели'!Область_печати</vt:lpstr>
      <vt:lpstr>'6 Перечень рисков'!Область_печати</vt:lpstr>
      <vt:lpstr>'7 Переч об кап строит'!Область_печати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2019-10-11T11:51:56Z</dcterms:modified>
</cp:coreProperties>
</file>