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980" yWindow="-90" windowWidth="15660" windowHeight="8010"/>
  </bookViews>
  <sheets>
    <sheet name="2. Основ. мероприят. (2)" sheetId="12" r:id="rId1"/>
    <sheet name="1" sheetId="8" r:id="rId2"/>
    <sheet name="2" sheetId="3" r:id="rId3"/>
    <sheet name="3" sheetId="5" r:id="rId4"/>
    <sheet name="4" sheetId="7" r:id="rId5"/>
    <sheet name="5" sheetId="10" r:id="rId6"/>
  </sheets>
  <definedNames>
    <definedName name="_xlnm.Print_Titles" localSheetId="2">'2'!#REF!</definedName>
    <definedName name="_xlnm.Print_Titles" localSheetId="0">'2. Основ. мероприят. (2)'!$4:$7</definedName>
  </definedNames>
  <calcPr calcId="144525"/>
</workbook>
</file>

<file path=xl/calcChain.xml><?xml version="1.0" encoding="utf-8"?>
<calcChain xmlns="http://schemas.openxmlformats.org/spreadsheetml/2006/main">
  <c r="G133" i="12"/>
  <c r="G130"/>
  <c r="G131"/>
  <c r="G141" l="1"/>
  <c r="G58"/>
  <c r="G34"/>
  <c r="G29"/>
  <c r="I19" l="1"/>
  <c r="H19"/>
  <c r="G19"/>
  <c r="I14"/>
  <c r="H14"/>
  <c r="G14"/>
  <c r="I9"/>
  <c r="H9"/>
  <c r="G9"/>
  <c r="H131" l="1"/>
  <c r="G42"/>
  <c r="G39" s="1"/>
  <c r="G24"/>
  <c r="I151" l="1"/>
  <c r="I148" s="1"/>
  <c r="I150"/>
  <c r="I131"/>
  <c r="I130"/>
  <c r="F150"/>
  <c r="G150"/>
  <c r="H150"/>
  <c r="F151"/>
  <c r="G151"/>
  <c r="H151"/>
  <c r="F143"/>
  <c r="G143"/>
  <c r="H143"/>
  <c r="E144"/>
  <c r="E145"/>
  <c r="E146"/>
  <c r="F138"/>
  <c r="H138"/>
  <c r="I138"/>
  <c r="J138"/>
  <c r="K138"/>
  <c r="E139"/>
  <c r="E140"/>
  <c r="G138"/>
  <c r="J128"/>
  <c r="K128"/>
  <c r="E129"/>
  <c r="F130"/>
  <c r="H130"/>
  <c r="F131"/>
  <c r="E154"/>
  <c r="P128"/>
  <c r="P123"/>
  <c r="O123"/>
  <c r="N123"/>
  <c r="M123"/>
  <c r="L123"/>
  <c r="K123"/>
  <c r="J123"/>
  <c r="I123"/>
  <c r="H123"/>
  <c r="G123"/>
  <c r="F123"/>
  <c r="P116"/>
  <c r="P126" s="1"/>
  <c r="K116"/>
  <c r="K126" s="1"/>
  <c r="J116"/>
  <c r="J126" s="1"/>
  <c r="I116"/>
  <c r="I126" s="1"/>
  <c r="G116"/>
  <c r="G126" s="1"/>
  <c r="F116"/>
  <c r="F126" s="1"/>
  <c r="E113"/>
  <c r="E157"/>
  <c r="E156"/>
  <c r="E155"/>
  <c r="E153"/>
  <c r="P152"/>
  <c r="E152" s="1"/>
  <c r="P151"/>
  <c r="P150"/>
  <c r="P149"/>
  <c r="E149" s="1"/>
  <c r="E147"/>
  <c r="E142"/>
  <c r="P138"/>
  <c r="E137"/>
  <c r="E136"/>
  <c r="E135"/>
  <c r="E134"/>
  <c r="E133"/>
  <c r="E132"/>
  <c r="E121"/>
  <c r="E120"/>
  <c r="E119"/>
  <c r="E118"/>
  <c r="P117"/>
  <c r="O117"/>
  <c r="N117"/>
  <c r="M117"/>
  <c r="L117"/>
  <c r="K117"/>
  <c r="J117"/>
  <c r="I117"/>
  <c r="H117"/>
  <c r="G117"/>
  <c r="F117"/>
  <c r="P148" l="1"/>
  <c r="H148"/>
  <c r="E117"/>
  <c r="F128"/>
  <c r="H128"/>
  <c r="E143"/>
  <c r="K150"/>
  <c r="E130"/>
  <c r="E138"/>
  <c r="G148"/>
  <c r="E131"/>
  <c r="G128"/>
  <c r="E151"/>
  <c r="I128"/>
  <c r="E141"/>
  <c r="F148"/>
  <c r="E123"/>
  <c r="K148" l="1"/>
  <c r="J150"/>
  <c r="E128"/>
  <c r="P110"/>
  <c r="O110"/>
  <c r="N110"/>
  <c r="M110"/>
  <c r="L110"/>
  <c r="K110"/>
  <c r="J110"/>
  <c r="I110"/>
  <c r="H110"/>
  <c r="F110"/>
  <c r="G110"/>
  <c r="P102"/>
  <c r="O102"/>
  <c r="N102"/>
  <c r="M102"/>
  <c r="L102"/>
  <c r="K102"/>
  <c r="J102"/>
  <c r="I102"/>
  <c r="H102"/>
  <c r="G102"/>
  <c r="F102"/>
  <c r="P98"/>
  <c r="E98" s="1"/>
  <c r="P97"/>
  <c r="O97"/>
  <c r="N97"/>
  <c r="M97"/>
  <c r="L97"/>
  <c r="K97"/>
  <c r="J97"/>
  <c r="I97"/>
  <c r="H97"/>
  <c r="G97"/>
  <c r="E97" s="1"/>
  <c r="F97"/>
  <c r="P96"/>
  <c r="P94"/>
  <c r="P92" s="1"/>
  <c r="P93"/>
  <c r="E93" s="1"/>
  <c r="O92"/>
  <c r="N92"/>
  <c r="M92"/>
  <c r="L92"/>
  <c r="K92"/>
  <c r="J92"/>
  <c r="I92"/>
  <c r="H92"/>
  <c r="G92"/>
  <c r="F92"/>
  <c r="E111"/>
  <c r="E108"/>
  <c r="P107"/>
  <c r="E106"/>
  <c r="E105"/>
  <c r="E104"/>
  <c r="E103"/>
  <c r="E101"/>
  <c r="E100"/>
  <c r="E99"/>
  <c r="E96"/>
  <c r="E95"/>
  <c r="E90"/>
  <c r="O89"/>
  <c r="N89"/>
  <c r="N86" s="1"/>
  <c r="M89"/>
  <c r="L89"/>
  <c r="O88"/>
  <c r="O109" s="1"/>
  <c r="N88"/>
  <c r="N109" s="1"/>
  <c r="M88"/>
  <c r="M109" s="1"/>
  <c r="L88"/>
  <c r="L109" s="1"/>
  <c r="E87"/>
  <c r="P86"/>
  <c r="L86"/>
  <c r="F82"/>
  <c r="F81" s="1"/>
  <c r="P81"/>
  <c r="O81"/>
  <c r="O116" s="1"/>
  <c r="O126" s="1"/>
  <c r="N81"/>
  <c r="N116" s="1"/>
  <c r="N126" s="1"/>
  <c r="M81"/>
  <c r="M116" s="1"/>
  <c r="M126" s="1"/>
  <c r="L81"/>
  <c r="L116" s="1"/>
  <c r="L126" s="1"/>
  <c r="K81"/>
  <c r="J81"/>
  <c r="I81"/>
  <c r="H81"/>
  <c r="H116" s="1"/>
  <c r="G81"/>
  <c r="K79"/>
  <c r="J79" s="1"/>
  <c r="I79" s="1"/>
  <c r="H79" s="1"/>
  <c r="G79" s="1"/>
  <c r="F79" s="1"/>
  <c r="E79" s="1"/>
  <c r="K78"/>
  <c r="J78" s="1"/>
  <c r="K77"/>
  <c r="J77" s="1"/>
  <c r="P75"/>
  <c r="K75" s="1"/>
  <c r="P74"/>
  <c r="K74" s="1"/>
  <c r="J74" s="1"/>
  <c r="I74" s="1"/>
  <c r="H74" s="1"/>
  <c r="G74" s="1"/>
  <c r="F74" s="1"/>
  <c r="E74" s="1"/>
  <c r="P73"/>
  <c r="K73" s="1"/>
  <c r="J73" s="1"/>
  <c r="I73" s="1"/>
  <c r="H73" s="1"/>
  <c r="G73" s="1"/>
  <c r="F73" s="1"/>
  <c r="E73" s="1"/>
  <c r="P72"/>
  <c r="K72" s="1"/>
  <c r="J72" s="1"/>
  <c r="I72" s="1"/>
  <c r="H72" s="1"/>
  <c r="G72" s="1"/>
  <c r="F72" s="1"/>
  <c r="E72" s="1"/>
  <c r="P70"/>
  <c r="E70" s="1"/>
  <c r="P69"/>
  <c r="P68"/>
  <c r="P88" s="1"/>
  <c r="P67"/>
  <c r="K65"/>
  <c r="E65" s="1"/>
  <c r="P61"/>
  <c r="O61"/>
  <c r="N61"/>
  <c r="M61"/>
  <c r="L61"/>
  <c r="K61"/>
  <c r="J61"/>
  <c r="I61"/>
  <c r="H61"/>
  <c r="G61"/>
  <c r="F61"/>
  <c r="F54"/>
  <c r="F50" s="1"/>
  <c r="P50"/>
  <c r="O50"/>
  <c r="N50"/>
  <c r="M50"/>
  <c r="L50"/>
  <c r="K50"/>
  <c r="J50"/>
  <c r="I50"/>
  <c r="H50"/>
  <c r="G50"/>
  <c r="H46"/>
  <c r="G46" s="1"/>
  <c r="P45"/>
  <c r="O45"/>
  <c r="N45"/>
  <c r="M45"/>
  <c r="L45"/>
  <c r="K45"/>
  <c r="J45"/>
  <c r="I45"/>
  <c r="E85"/>
  <c r="E84"/>
  <c r="E82"/>
  <c r="E83"/>
  <c r="E80"/>
  <c r="E69"/>
  <c r="E68"/>
  <c r="E67"/>
  <c r="E64"/>
  <c r="E63"/>
  <c r="E62"/>
  <c r="E53"/>
  <c r="E52"/>
  <c r="E51"/>
  <c r="E49"/>
  <c r="E48"/>
  <c r="E47"/>
  <c r="E38"/>
  <c r="E37"/>
  <c r="E36"/>
  <c r="E35"/>
  <c r="E33"/>
  <c r="E32"/>
  <c r="E31"/>
  <c r="E30"/>
  <c r="E28"/>
  <c r="E27"/>
  <c r="E26"/>
  <c r="E25"/>
  <c r="E23"/>
  <c r="E22"/>
  <c r="E21"/>
  <c r="E20"/>
  <c r="E13"/>
  <c r="E12"/>
  <c r="E11"/>
  <c r="E10"/>
  <c r="E18"/>
  <c r="E16"/>
  <c r="E15"/>
  <c r="E102" l="1"/>
  <c r="H126"/>
  <c r="E126" s="1"/>
  <c r="E116"/>
  <c r="E94"/>
  <c r="E81"/>
  <c r="J148"/>
  <c r="E148" s="1"/>
  <c r="E150"/>
  <c r="E54"/>
  <c r="P109"/>
  <c r="O86"/>
  <c r="P89"/>
  <c r="J88"/>
  <c r="J109" s="1"/>
  <c r="N107"/>
  <c r="L107"/>
  <c r="M107"/>
  <c r="M86"/>
  <c r="F89"/>
  <c r="J89"/>
  <c r="E92"/>
  <c r="G89"/>
  <c r="K89"/>
  <c r="O107"/>
  <c r="H45"/>
  <c r="K88"/>
  <c r="K109" s="1"/>
  <c r="H89"/>
  <c r="I89"/>
  <c r="J75"/>
  <c r="I77"/>
  <c r="I78"/>
  <c r="I88" s="1"/>
  <c r="I109" s="1"/>
  <c r="G45"/>
  <c r="F46"/>
  <c r="E76"/>
  <c r="E71"/>
  <c r="E66"/>
  <c r="E61"/>
  <c r="I107" l="1"/>
  <c r="I86"/>
  <c r="J86"/>
  <c r="J107"/>
  <c r="K86"/>
  <c r="K107"/>
  <c r="E89"/>
  <c r="H77"/>
  <c r="H78"/>
  <c r="H88" s="1"/>
  <c r="H109" s="1"/>
  <c r="I75"/>
  <c r="F45"/>
  <c r="E46"/>
  <c r="E110" l="1"/>
  <c r="H86"/>
  <c r="H107"/>
  <c r="H75"/>
  <c r="G77"/>
  <c r="G78"/>
  <c r="G88" s="1"/>
  <c r="G109" l="1"/>
  <c r="G107" s="1"/>
  <c r="G86"/>
  <c r="F77"/>
  <c r="G75"/>
  <c r="F78"/>
  <c r="F88" s="1"/>
  <c r="E88" l="1"/>
  <c r="F109"/>
  <c r="F86"/>
  <c r="E86" s="1"/>
  <c r="E77"/>
  <c r="E78"/>
  <c r="F75"/>
  <c r="E109" l="1"/>
  <c r="F107"/>
  <c r="E107" s="1"/>
  <c r="E75"/>
  <c r="P59" l="1"/>
  <c r="O59"/>
  <c r="N59"/>
  <c r="M59"/>
  <c r="L59"/>
  <c r="K59"/>
  <c r="J59"/>
  <c r="I59"/>
  <c r="H59"/>
  <c r="G59"/>
  <c r="F59"/>
  <c r="P58"/>
  <c r="P115" s="1"/>
  <c r="P125" s="1"/>
  <c r="O58"/>
  <c r="O115" s="1"/>
  <c r="O125" s="1"/>
  <c r="N58"/>
  <c r="N115" s="1"/>
  <c r="N125" s="1"/>
  <c r="M58"/>
  <c r="M115" s="1"/>
  <c r="M125" s="1"/>
  <c r="L58"/>
  <c r="L115" s="1"/>
  <c r="L125" s="1"/>
  <c r="K58"/>
  <c r="K115" s="1"/>
  <c r="K125" s="1"/>
  <c r="J58"/>
  <c r="J115" s="1"/>
  <c r="J125" s="1"/>
  <c r="I58"/>
  <c r="I115" s="1"/>
  <c r="I125" s="1"/>
  <c r="H58"/>
  <c r="H115" s="1"/>
  <c r="H125" s="1"/>
  <c r="F58"/>
  <c r="F115" s="1"/>
  <c r="P57"/>
  <c r="P114" s="1"/>
  <c r="O57"/>
  <c r="O114" s="1"/>
  <c r="N57"/>
  <c r="N114" s="1"/>
  <c r="M57"/>
  <c r="M114" s="1"/>
  <c r="L57"/>
  <c r="L114" s="1"/>
  <c r="K57"/>
  <c r="K114" s="1"/>
  <c r="J57"/>
  <c r="J114" s="1"/>
  <c r="I57"/>
  <c r="I114" s="1"/>
  <c r="H57"/>
  <c r="H114" s="1"/>
  <c r="G57"/>
  <c r="G114" s="1"/>
  <c r="F57"/>
  <c r="F114" s="1"/>
  <c r="P56"/>
  <c r="O56"/>
  <c r="N56"/>
  <c r="M56"/>
  <c r="L56"/>
  <c r="K56"/>
  <c r="J56"/>
  <c r="I56"/>
  <c r="H56"/>
  <c r="G56"/>
  <c r="F56"/>
  <c r="G115" l="1"/>
  <c r="G112" s="1"/>
  <c r="O112"/>
  <c r="O124"/>
  <c r="O122" s="1"/>
  <c r="H112"/>
  <c r="H124"/>
  <c r="H122" s="1"/>
  <c r="L112"/>
  <c r="L124"/>
  <c r="L122" s="1"/>
  <c r="P112"/>
  <c r="P124"/>
  <c r="P122" s="1"/>
  <c r="K112"/>
  <c r="K124"/>
  <c r="K122" s="1"/>
  <c r="I112"/>
  <c r="I124"/>
  <c r="I122" s="1"/>
  <c r="M124"/>
  <c r="M122" s="1"/>
  <c r="M112"/>
  <c r="F125"/>
  <c r="E115"/>
  <c r="G124"/>
  <c r="F112"/>
  <c r="F124"/>
  <c r="E114"/>
  <c r="J112"/>
  <c r="J124"/>
  <c r="J122" s="1"/>
  <c r="N112"/>
  <c r="N124"/>
  <c r="N122" s="1"/>
  <c r="E9"/>
  <c r="E56"/>
  <c r="E40"/>
  <c r="E17"/>
  <c r="E24"/>
  <c r="E41"/>
  <c r="E45"/>
  <c r="E58"/>
  <c r="E19"/>
  <c r="E43"/>
  <c r="E57"/>
  <c r="E14"/>
  <c r="E34"/>
  <c r="E29"/>
  <c r="E50"/>
  <c r="E59"/>
  <c r="H55"/>
  <c r="L55"/>
  <c r="P55"/>
  <c r="I55"/>
  <c r="M55"/>
  <c r="G55"/>
  <c r="K55"/>
  <c r="O55"/>
  <c r="F55"/>
  <c r="J55"/>
  <c r="N55"/>
  <c r="G125" l="1"/>
  <c r="E125" s="1"/>
  <c r="E124"/>
  <c r="F122"/>
  <c r="E112"/>
  <c r="E39"/>
  <c r="E55"/>
  <c r="E42"/>
  <c r="G122" l="1"/>
  <c r="E122" s="1"/>
</calcChain>
</file>

<file path=xl/sharedStrings.xml><?xml version="1.0" encoding="utf-8"?>
<sst xmlns="http://schemas.openxmlformats.org/spreadsheetml/2006/main" count="231" uniqueCount="90">
  <si>
    <t>№ основного мероприятия</t>
  </si>
  <si>
    <t>Основное мероприятия муниципальной программы (их связь с целевыми показателями муниципальной программы)</t>
  </si>
  <si>
    <t>Ответственный исполнитель/соисполнитель</t>
  </si>
  <si>
    <t>Источники финансирования</t>
  </si>
  <si>
    <t>Всего</t>
  </si>
  <si>
    <t>2020 г.</t>
  </si>
  <si>
    <t>2021 г.</t>
  </si>
  <si>
    <t>2023 г.</t>
  </si>
  <si>
    <t>2024 г.</t>
  </si>
  <si>
    <t>2025 г.</t>
  </si>
  <si>
    <t>2026 г.</t>
  </si>
  <si>
    <t>2027 г.</t>
  </si>
  <si>
    <t>2028 г.</t>
  </si>
  <si>
    <t>2029 г.</t>
  </si>
  <si>
    <t>2030 г.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</si>
  <si>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</si>
  <si>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</si>
  <si>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</si>
  <si>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</si>
  <si>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</si>
  <si>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1.1</t>
  </si>
  <si>
    <t>В том числе:</t>
  </si>
  <si>
    <t>1.2</t>
  </si>
  <si>
    <t>Итого по подпрограмме 1</t>
  </si>
  <si>
    <t>1.3</t>
  </si>
  <si>
    <t>2.1</t>
  </si>
  <si>
    <t>2.2</t>
  </si>
  <si>
    <t>Итого по подпрограмме 2</t>
  </si>
  <si>
    <t>1.4</t>
  </si>
  <si>
    <t>1.5</t>
  </si>
  <si>
    <t>1.6</t>
  </si>
  <si>
    <t>2022 г.</t>
  </si>
  <si>
    <t>Финансовые затраты на реализацию (руб.)</t>
  </si>
  <si>
    <t>Таблица 2</t>
  </si>
  <si>
    <t>Обеспечение и организация деятельности Муниципального казенного учреждения "Единая дежурно-диспетчерская служба" города Покачи (МКУ "ЕДДС" города Покачи)  (1,2,3)</t>
  </si>
  <si>
    <t xml:space="preserve"> МКУ "ЕДДС" города Покачи</t>
  </si>
  <si>
    <t>Подпрограмма 1 "Защита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объектах"</t>
  </si>
  <si>
    <t>Подпрограмма 2 "Профилактика правонарушений на территории муниципального образования город Покачи"</t>
  </si>
  <si>
    <t>Подпрограмма 3 "Формирование законопослушного поведения участников дорожного движения"</t>
  </si>
  <si>
    <t>3.1</t>
  </si>
  <si>
    <t>3.2</t>
  </si>
  <si>
    <t>3.3</t>
  </si>
  <si>
    <t>3.4</t>
  </si>
  <si>
    <t>3.5</t>
  </si>
  <si>
    <t>Обеспечение подготовки и участия в окружных  соревнованиях среди отрядов юных инспекторов движения "Безопасное колесо" (2)</t>
  </si>
  <si>
    <t>Обеспечение пропаганды  поведения с соблюдением правил дорожного движения среди  населения, водителей транспортных средств, с задействованием группы (сообщества) в социальных сетях в том числе "Кибердружины" (2)</t>
  </si>
  <si>
    <t>Обеспечение мероприятий по пропагандистской  работе, в том числе в трудовых коллективах, по культуре вождения, выявления и минимизации количества так называемых "опасных водителей",  "лихачей", любителей "агрессивной езды", создание на телевидении и радио специальных программ  (2)</t>
  </si>
  <si>
    <t>Обеспечение рейдов, рекламных акций на дорогах, в местах массового пребывания людей с использованием средств коллективного отображения информации  (2)</t>
  </si>
  <si>
    <t>Обеспечение функционирования и развития систем видеонаблюдения с целью повышения безопасности дорожного движения(2)</t>
  </si>
  <si>
    <t xml:space="preserve">У по ВБ, ГО и ЧС администрации города Покачи </t>
  </si>
  <si>
    <t>Итого по подпрограмме 3</t>
  </si>
  <si>
    <t>У по ВБ, ГО и ЧС администрации города Покачи</t>
  </si>
  <si>
    <t>Обеспечение мероприятий по предупреждению и ликвидации чрезвычайных ситуаций природного и техногенного характера и минимизации их последствий (1)</t>
  </si>
  <si>
    <t>Обеспечение первичных мер пожарной безопасности на территории муниципального образования (1)</t>
  </si>
  <si>
    <t>Обеспечение мероприятий по обеспечению безопасности на водных объектах (1)</t>
  </si>
  <si>
    <t>Обеспечение мероприятий по содержанию и модернизации Системы-112 (доукомплектации) (1)</t>
  </si>
  <si>
    <t>Обеспечение мероприятий по обслуживанию и модернизации системы оповещения населения города Покачи об опасностях ТАСЦО (договора на приобретение, поставку товара и оборудования, оказания услуг, выполнению работ) (1)</t>
  </si>
  <si>
    <t>У по ВБ, ГО и ЧС; МКУ "ЕДДС" города Покачи</t>
  </si>
  <si>
    <t>Итого по подпрограмме 4</t>
  </si>
  <si>
    <t>Подпрограмма 4 "Профилактика незаконного оборота и потребления наркотических средств и психотропных веществ"</t>
  </si>
  <si>
    <t>4.1</t>
  </si>
  <si>
    <t>4.2</t>
  </si>
  <si>
    <t>4.3</t>
  </si>
  <si>
    <t>У по ВБ, ГО и ЧС администрации города Покачи, УО администрации города Покачи, УКСиМП администрации города Покачи</t>
  </si>
  <si>
    <t>Поддержка социально ориентированных некоммерческих организаций (далее - СОНКО), осуществляющих свою деятельность в сфере профилактики наркомании, комплексной реабилитации и ресоциализации лиц, потребляющих наркотические средства и психотропные вещества в немедицинских целях, а также волонтерских антинаркотических движений (4)</t>
  </si>
  <si>
    <t>Организация и проведение конкурсов, акций, слетов, реализация антинаркотических проектов с участием субъектов профилактики наркомании, в том числе общественности (4)</t>
  </si>
  <si>
    <t>Создание условий для деятельности субъектов профилактики наркомании (4)</t>
  </si>
  <si>
    <t>Федеральный бюджет</t>
  </si>
  <si>
    <t>Бюджет автономного округа</t>
  </si>
  <si>
    <t>Бюджет МО</t>
  </si>
  <si>
    <t>Иные источники финансирования</t>
  </si>
  <si>
    <t>Местный бюджет МО</t>
  </si>
  <si>
    <t>Прочие расходы</t>
  </si>
  <si>
    <t>Всего по муниципальной программе:</t>
  </si>
  <si>
    <t>Инвестиции в объекты муниципальной собственности</t>
  </si>
  <si>
    <t xml:space="preserve">Создание условий для деятельности народных дружин (3)
</t>
  </si>
  <si>
    <t xml:space="preserve">У по ВБ, ГО и ЧС администрации города Покачи
</t>
  </si>
  <si>
    <t xml:space="preserve">У по ВБ, ГО и ЧС администрации города Покачи, МКУ "ЕДДС"
</t>
  </si>
  <si>
    <t xml:space="preserve">Обеспечение функционирования и развития систем видеонаблюдения в сфере общественного порядка (3)
</t>
  </si>
  <si>
    <t>Распределение финансовых ресурсов муниципальной программы</t>
  </si>
  <si>
    <t>УО администрации города Покачи</t>
  </si>
  <si>
    <t>У по ВБ, ГО и ЧС администрации города Покачи, УО администрации города Покачи</t>
  </si>
  <si>
    <t>Ответственный исполнитель: У по ВБ, ГО и ЧС администрации города Покачи.</t>
  </si>
  <si>
    <t>Соисполнитель 2:  УО администрации города Покачи</t>
  </si>
  <si>
    <t>Соисполнитель 3:  УКС и МП администрации города Покачи</t>
  </si>
  <si>
    <t>Соисполнитель 4:   МКУ "ЕДДС"</t>
  </si>
  <si>
    <t>Соисполнитель 5:   МУ "УКС"</t>
  </si>
  <si>
    <t>У по ВБ, ГО и ЧС администрации города Покачи, УО администрации города Покачи, УКСиМП администрации города Покачи, О по СВ и СО администрации города Покачи</t>
  </si>
  <si>
    <t xml:space="preserve">Соисполнитель 1: О по СВ и СО администрации города Покачи
</t>
  </si>
  <si>
    <t xml:space="preserve">   Приложение                                                           к постановлению администрации города Покачи                                                                    от 15.03.2022 № 270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</si>
</sst>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[$-419]#,##0.00"/>
    <numFmt numFmtId="166" formatCode="0.00;[Red]0.00"/>
    <numFmt numFmtId="167" formatCode="#,##0.00;[Red]#,##0.0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165" fontId="0" fillId="0" borderId="0"/>
    <xf numFmtId="164" fontId="4" fillId="0" borderId="0" applyFont="0" applyFill="0" applyBorder="0" applyAlignment="0" applyProtection="0"/>
    <xf numFmtId="165" fontId="4" fillId="0" borderId="0"/>
  </cellStyleXfs>
  <cellXfs count="126">
    <xf numFmtId="165" fontId="0" fillId="0" borderId="0" xfId="0"/>
    <xf numFmtId="165" fontId="3" fillId="0" borderId="0" xfId="0" applyFont="1"/>
    <xf numFmtId="165" fontId="1" fillId="0" borderId="0" xfId="0" applyFont="1" applyFill="1"/>
    <xf numFmtId="165" fontId="1" fillId="0" borderId="0" xfId="0" applyFont="1" applyFill="1" applyAlignment="1">
      <alignment vertical="top"/>
    </xf>
    <xf numFmtId="165" fontId="0" fillId="0" borderId="0" xfId="0" applyFill="1"/>
    <xf numFmtId="165" fontId="2" fillId="0" borderId="0" xfId="0" applyFont="1" applyFill="1"/>
    <xf numFmtId="165" fontId="3" fillId="0" borderId="0" xfId="0" applyFont="1" applyFill="1"/>
    <xf numFmtId="4" fontId="2" fillId="0" borderId="1" xfId="0" applyNumberFormat="1" applyFont="1" applyFill="1" applyBorder="1" applyAlignment="1">
      <alignment horizontal="center" vertical="center"/>
    </xf>
    <xf numFmtId="165" fontId="2" fillId="0" borderId="1" xfId="0" applyFont="1" applyFill="1" applyBorder="1" applyAlignment="1">
      <alignment horizontal="center" vertical="center"/>
    </xf>
    <xf numFmtId="165" fontId="2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>
      <alignment horizontal="center" vertical="center"/>
    </xf>
    <xf numFmtId="165" fontId="2" fillId="0" borderId="0" xfId="0" applyFont="1" applyFill="1" applyAlignment="1">
      <alignment horizontal="right" wrapText="1"/>
    </xf>
    <xf numFmtId="165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165" fontId="2" fillId="0" borderId="1" xfId="0" applyFont="1" applyFill="1" applyBorder="1" applyAlignment="1">
      <alignment horizontal="center" vertical="center" wrapText="1"/>
    </xf>
    <xf numFmtId="165" fontId="2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6" fontId="8" fillId="0" borderId="7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166" fontId="7" fillId="0" borderId="7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7" fontId="8" fillId="2" borderId="7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166" fontId="9" fillId="0" borderId="7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6" fontId="10" fillId="0" borderId="7" xfId="0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165" fontId="2" fillId="0" borderId="0" xfId="0" applyFont="1" applyFill="1" applyAlignment="1">
      <alignment horizontal="center"/>
    </xf>
    <xf numFmtId="165" fontId="2" fillId="0" borderId="1" xfId="0" applyFont="1" applyFill="1" applyBorder="1" applyAlignment="1">
      <alignment horizontal="center" wrapText="1"/>
    </xf>
    <xf numFmtId="165" fontId="0" fillId="0" borderId="0" xfId="0" applyFill="1" applyAlignment="1">
      <alignment horizontal="center"/>
    </xf>
    <xf numFmtId="167" fontId="9" fillId="2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166" fontId="10" fillId="0" borderId="6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167" fontId="8" fillId="0" borderId="7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7" fontId="7" fillId="0" borderId="7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165" fontId="12" fillId="0" borderId="1" xfId="0" applyFont="1" applyFill="1" applyBorder="1" applyAlignment="1">
      <alignment horizontal="center" vertical="center" wrapText="1"/>
    </xf>
    <xf numFmtId="165" fontId="13" fillId="0" borderId="1" xfId="0" applyFont="1" applyFill="1" applyBorder="1" applyAlignment="1">
      <alignment horizontal="center" wrapText="1"/>
    </xf>
    <xf numFmtId="165" fontId="8" fillId="0" borderId="1" xfId="0" applyFont="1" applyFill="1" applyBorder="1" applyAlignment="1">
      <alignment horizontal="center" vertical="center" wrapText="1"/>
    </xf>
    <xf numFmtId="165" fontId="11" fillId="0" borderId="1" xfId="0" applyFont="1" applyFill="1" applyBorder="1" applyAlignment="1">
      <alignment horizontal="center" wrapText="1"/>
    </xf>
    <xf numFmtId="165" fontId="2" fillId="0" borderId="1" xfId="0" applyFont="1" applyFill="1" applyBorder="1" applyAlignment="1">
      <alignment wrapText="1"/>
    </xf>
    <xf numFmtId="4" fontId="2" fillId="0" borderId="3" xfId="1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39" fontId="14" fillId="2" borderId="6" xfId="0" applyNumberFormat="1" applyFont="1" applyFill="1" applyBorder="1" applyAlignment="1">
      <alignment horizontal="center" vertical="center"/>
    </xf>
    <xf numFmtId="39" fontId="14" fillId="0" borderId="6" xfId="0" applyNumberFormat="1" applyFont="1" applyFill="1" applyBorder="1" applyAlignment="1">
      <alignment horizontal="center" vertical="center"/>
    </xf>
    <xf numFmtId="165" fontId="6" fillId="0" borderId="1" xfId="0" applyFont="1" applyFill="1" applyBorder="1" applyAlignment="1">
      <alignment horizontal="center" vertical="center" wrapText="1"/>
    </xf>
    <xf numFmtId="165" fontId="6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/>
    </xf>
    <xf numFmtId="165" fontId="2" fillId="0" borderId="1" xfId="0" applyFont="1" applyFill="1" applyBorder="1" applyAlignment="1">
      <alignment horizontal="center" vertical="center"/>
    </xf>
    <xf numFmtId="165" fontId="2" fillId="0" borderId="0" xfId="0" applyFont="1" applyFill="1" applyAlignment="1">
      <alignment horizontal="right" wrapText="1"/>
    </xf>
    <xf numFmtId="165" fontId="5" fillId="0" borderId="4" xfId="0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165" fontId="8" fillId="0" borderId="6" xfId="0" applyFont="1" applyFill="1" applyBorder="1" applyAlignment="1">
      <alignment horizontal="center" vertical="center" wrapText="1"/>
    </xf>
    <xf numFmtId="165" fontId="8" fillId="0" borderId="9" xfId="0" applyFont="1" applyFill="1" applyBorder="1" applyAlignment="1">
      <alignment horizontal="center" vertical="center" wrapText="1"/>
    </xf>
    <xf numFmtId="165" fontId="8" fillId="0" borderId="7" xfId="0" applyFont="1" applyFill="1" applyBorder="1" applyAlignment="1">
      <alignment horizontal="center" vertical="center" wrapText="1"/>
    </xf>
    <xf numFmtId="165" fontId="2" fillId="0" borderId="0" xfId="0" applyFont="1" applyFill="1" applyAlignment="1">
      <alignment horizontal="right"/>
    </xf>
    <xf numFmtId="165" fontId="2" fillId="0" borderId="2" xfId="0" applyFont="1" applyFill="1" applyBorder="1" applyAlignment="1">
      <alignment horizontal="center" vertical="top"/>
    </xf>
    <xf numFmtId="165" fontId="2" fillId="0" borderId="1" xfId="0" applyFont="1" applyFill="1" applyBorder="1" applyAlignment="1">
      <alignment horizontal="center" vertical="center" wrapText="1"/>
    </xf>
    <xf numFmtId="165" fontId="2" fillId="0" borderId="3" xfId="0" applyFont="1" applyFill="1" applyBorder="1" applyAlignment="1">
      <alignment horizontal="center" vertical="center" wrapText="1"/>
    </xf>
    <xf numFmtId="165" fontId="2" fillId="0" borderId="4" xfId="0" applyFont="1" applyFill="1" applyBorder="1" applyAlignment="1">
      <alignment horizontal="center" vertical="center" wrapText="1"/>
    </xf>
    <xf numFmtId="165" fontId="2" fillId="0" borderId="5" xfId="0" applyFont="1" applyFill="1" applyBorder="1" applyAlignment="1">
      <alignment horizontal="center" vertical="center" wrapText="1"/>
    </xf>
    <xf numFmtId="165" fontId="2" fillId="0" borderId="1" xfId="0" applyFont="1" applyFill="1" applyBorder="1" applyAlignment="1">
      <alignment horizontal="center" vertical="center"/>
    </xf>
    <xf numFmtId="165" fontId="2" fillId="0" borderId="6" xfId="0" applyFont="1" applyFill="1" applyBorder="1" applyAlignment="1">
      <alignment horizontal="center" vertical="center" wrapText="1"/>
    </xf>
    <xf numFmtId="165" fontId="2" fillId="0" borderId="9" xfId="0" applyFont="1" applyFill="1" applyBorder="1" applyAlignment="1">
      <alignment horizontal="center" vertical="center" wrapText="1"/>
    </xf>
    <xf numFmtId="165" fontId="2" fillId="0" borderId="7" xfId="0" applyFont="1" applyFill="1" applyBorder="1" applyAlignment="1">
      <alignment horizontal="center" vertical="center" wrapText="1"/>
    </xf>
    <xf numFmtId="165" fontId="2" fillId="0" borderId="1" xfId="0" applyFont="1" applyFill="1" applyBorder="1" applyAlignment="1">
      <alignment horizontal="center" vertical="top" wrapText="1"/>
    </xf>
    <xf numFmtId="165" fontId="2" fillId="0" borderId="10" xfId="0" applyFont="1" applyFill="1" applyBorder="1" applyAlignment="1">
      <alignment horizontal="center" wrapText="1"/>
    </xf>
    <xf numFmtId="165" fontId="2" fillId="0" borderId="8" xfId="0" applyFont="1" applyFill="1" applyBorder="1" applyAlignment="1">
      <alignment horizontal="center" wrapText="1"/>
    </xf>
    <xf numFmtId="165" fontId="2" fillId="0" borderId="11" xfId="0" applyFont="1" applyFill="1" applyBorder="1" applyAlignment="1">
      <alignment horizontal="center" wrapText="1"/>
    </xf>
    <xf numFmtId="165" fontId="2" fillId="0" borderId="12" xfId="0" applyFont="1" applyFill="1" applyBorder="1" applyAlignment="1">
      <alignment horizontal="center" wrapText="1"/>
    </xf>
    <xf numFmtId="165" fontId="2" fillId="0" borderId="0" xfId="0" applyFont="1" applyFill="1" applyBorder="1" applyAlignment="1">
      <alignment horizontal="center" wrapText="1"/>
    </xf>
    <xf numFmtId="165" fontId="2" fillId="0" borderId="13" xfId="0" applyFont="1" applyFill="1" applyBorder="1" applyAlignment="1">
      <alignment horizontal="center" wrapText="1"/>
    </xf>
    <xf numFmtId="165" fontId="2" fillId="0" borderId="14" xfId="0" applyFont="1" applyFill="1" applyBorder="1" applyAlignment="1">
      <alignment horizontal="center" wrapText="1"/>
    </xf>
    <xf numFmtId="165" fontId="2" fillId="0" borderId="2" xfId="0" applyFont="1" applyFill="1" applyBorder="1" applyAlignment="1">
      <alignment horizontal="center" wrapText="1"/>
    </xf>
    <xf numFmtId="165" fontId="2" fillId="0" borderId="15" xfId="0" applyFont="1" applyFill="1" applyBorder="1" applyAlignment="1">
      <alignment horizontal="center" wrapText="1"/>
    </xf>
    <xf numFmtId="165" fontId="2" fillId="0" borderId="3" xfId="0" applyFont="1" applyFill="1" applyBorder="1" applyAlignment="1">
      <alignment horizontal="center" wrapText="1"/>
    </xf>
    <xf numFmtId="165" fontId="2" fillId="0" borderId="4" xfId="0" applyFont="1" applyFill="1" applyBorder="1" applyAlignment="1">
      <alignment horizontal="center" wrapText="1"/>
    </xf>
    <xf numFmtId="165" fontId="2" fillId="0" borderId="5" xfId="0" applyFont="1" applyFill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165" fontId="2" fillId="0" borderId="6" xfId="0" applyFont="1" applyFill="1" applyBorder="1" applyAlignment="1">
      <alignment horizontal="left"/>
    </xf>
    <xf numFmtId="165" fontId="2" fillId="0" borderId="9" xfId="0" applyFont="1" applyFill="1" applyBorder="1" applyAlignment="1">
      <alignment horizontal="left"/>
    </xf>
    <xf numFmtId="165" fontId="2" fillId="0" borderId="7" xfId="0" applyFont="1" applyFill="1" applyBorder="1" applyAlignment="1">
      <alignment horizontal="left"/>
    </xf>
    <xf numFmtId="165" fontId="2" fillId="0" borderId="6" xfId="0" applyFont="1" applyFill="1" applyBorder="1" applyAlignment="1">
      <alignment horizontal="center"/>
    </xf>
    <xf numFmtId="165" fontId="2" fillId="0" borderId="9" xfId="0" applyFont="1" applyFill="1" applyBorder="1" applyAlignment="1">
      <alignment horizontal="center"/>
    </xf>
    <xf numFmtId="165" fontId="2" fillId="0" borderId="7" xfId="0" applyFont="1" applyFill="1" applyBorder="1" applyAlignment="1">
      <alignment horizontal="center"/>
    </xf>
    <xf numFmtId="165" fontId="5" fillId="0" borderId="3" xfId="0" applyFont="1" applyFill="1" applyBorder="1" applyAlignment="1">
      <alignment horizontal="center"/>
    </xf>
    <xf numFmtId="165" fontId="5" fillId="0" borderId="5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165" fontId="2" fillId="0" borderId="6" xfId="0" applyFont="1" applyFill="1" applyBorder="1" applyAlignment="1">
      <alignment horizontal="center" wrapText="1"/>
    </xf>
    <xf numFmtId="165" fontId="7" fillId="0" borderId="3" xfId="0" applyFont="1" applyFill="1" applyBorder="1" applyAlignment="1">
      <alignment horizontal="center" vertical="center"/>
    </xf>
    <xf numFmtId="165" fontId="7" fillId="0" borderId="4" xfId="0" applyFont="1" applyFill="1" applyBorder="1" applyAlignment="1">
      <alignment horizontal="center" vertical="center"/>
    </xf>
    <xf numFmtId="165" fontId="7" fillId="0" borderId="5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171450</xdr:colOff>
      <xdr:row>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7829550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7"/>
  <sheetViews>
    <sheetView tabSelected="1" view="pageLayout" topLeftCell="C1" zoomScaleNormal="85" zoomScaleSheetLayoutView="80" workbookViewId="0">
      <selection activeCell="J1" sqref="J1"/>
    </sheetView>
  </sheetViews>
  <sheetFormatPr defaultRowHeight="15"/>
  <cols>
    <col min="1" max="1" width="14.42578125" style="4" customWidth="1"/>
    <col min="2" max="2" width="27" style="4" customWidth="1"/>
    <col min="3" max="3" width="25.140625" style="4" customWidth="1"/>
    <col min="4" max="4" width="18.42578125" style="39" customWidth="1"/>
    <col min="5" max="5" width="22.42578125" style="4" customWidth="1"/>
    <col min="6" max="9" width="16.28515625" style="4" customWidth="1"/>
    <col min="10" max="10" width="12.140625" style="4" customWidth="1"/>
    <col min="11" max="11" width="14" style="4" customWidth="1"/>
    <col min="12" max="12" width="13.42578125" style="4" customWidth="1"/>
    <col min="13" max="13" width="13" style="4" customWidth="1"/>
    <col min="14" max="15" width="12.7109375" style="4" customWidth="1"/>
    <col min="16" max="16" width="13" style="4" customWidth="1"/>
    <col min="17" max="16384" width="9.140625" style="4"/>
  </cols>
  <sheetData>
    <row r="1" spans="1:16" ht="74.25" customHeight="1">
      <c r="N1" s="79" t="s">
        <v>89</v>
      </c>
      <c r="O1" s="79"/>
      <c r="P1" s="79"/>
    </row>
    <row r="2" spans="1:16" s="2" customFormat="1" ht="39" customHeight="1">
      <c r="A2" s="5"/>
      <c r="B2" s="5"/>
      <c r="C2" s="5"/>
      <c r="D2" s="37"/>
      <c r="E2" s="5"/>
      <c r="F2" s="5"/>
      <c r="G2" s="5"/>
      <c r="H2" s="5"/>
      <c r="I2" s="5"/>
      <c r="J2" s="5"/>
      <c r="K2" s="5"/>
      <c r="L2" s="11"/>
      <c r="M2" s="9"/>
      <c r="N2" s="9"/>
      <c r="O2" s="87" t="s">
        <v>33</v>
      </c>
      <c r="P2" s="87"/>
    </row>
    <row r="3" spans="1:16" s="2" customFormat="1" ht="27.75" customHeight="1">
      <c r="A3" s="88" t="s">
        <v>79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s="2" customFormat="1" ht="59.25" customHeight="1">
      <c r="A4" s="89" t="s">
        <v>0</v>
      </c>
      <c r="B4" s="89" t="s">
        <v>1</v>
      </c>
      <c r="C4" s="89" t="s">
        <v>2</v>
      </c>
      <c r="D4" s="89" t="s">
        <v>3</v>
      </c>
      <c r="E4" s="90" t="s">
        <v>32</v>
      </c>
      <c r="F4" s="91"/>
      <c r="G4" s="91"/>
      <c r="H4" s="91"/>
      <c r="I4" s="91"/>
      <c r="J4" s="91"/>
      <c r="K4" s="91"/>
      <c r="L4" s="91"/>
      <c r="M4" s="91"/>
      <c r="N4" s="91"/>
      <c r="O4" s="91"/>
      <c r="P4" s="92"/>
    </row>
    <row r="5" spans="1:16" s="2" customFormat="1" ht="15.75">
      <c r="A5" s="89"/>
      <c r="B5" s="89"/>
      <c r="C5" s="89"/>
      <c r="D5" s="89"/>
      <c r="E5" s="93" t="s">
        <v>4</v>
      </c>
      <c r="F5" s="90"/>
      <c r="G5" s="91"/>
      <c r="H5" s="91"/>
      <c r="I5" s="91"/>
      <c r="J5" s="91"/>
      <c r="K5" s="91"/>
      <c r="L5" s="91"/>
      <c r="M5" s="91"/>
      <c r="N5" s="91"/>
      <c r="O5" s="91"/>
      <c r="P5" s="92"/>
    </row>
    <row r="6" spans="1:16" s="2" customFormat="1" ht="24" customHeight="1">
      <c r="A6" s="89"/>
      <c r="B6" s="89"/>
      <c r="C6" s="89"/>
      <c r="D6" s="89"/>
      <c r="E6" s="93"/>
      <c r="F6" s="8" t="s">
        <v>5</v>
      </c>
      <c r="G6" s="78" t="s">
        <v>6</v>
      </c>
      <c r="H6" s="8" t="s">
        <v>31</v>
      </c>
      <c r="I6" s="8" t="s">
        <v>7</v>
      </c>
      <c r="J6" s="8" t="s">
        <v>8</v>
      </c>
      <c r="K6" s="8" t="s">
        <v>9</v>
      </c>
      <c r="L6" s="8" t="s">
        <v>10</v>
      </c>
      <c r="M6" s="8" t="s">
        <v>11</v>
      </c>
      <c r="N6" s="8" t="s">
        <v>12</v>
      </c>
      <c r="O6" s="8" t="s">
        <v>13</v>
      </c>
      <c r="P6" s="8" t="s">
        <v>14</v>
      </c>
    </row>
    <row r="7" spans="1:16" s="2" customFormat="1" ht="24" customHeight="1">
      <c r="A7" s="10">
        <v>1</v>
      </c>
      <c r="B7" s="10">
        <v>2</v>
      </c>
      <c r="C7" s="10">
        <v>3</v>
      </c>
      <c r="D7" s="13">
        <v>4</v>
      </c>
      <c r="E7" s="10">
        <v>5</v>
      </c>
      <c r="F7" s="10">
        <v>7</v>
      </c>
      <c r="G7" s="77">
        <v>8</v>
      </c>
      <c r="H7" s="10">
        <v>9</v>
      </c>
      <c r="I7" s="10">
        <v>10</v>
      </c>
      <c r="J7" s="10">
        <v>11</v>
      </c>
      <c r="K7" s="10">
        <v>12</v>
      </c>
      <c r="L7" s="10">
        <v>13</v>
      </c>
      <c r="M7" s="10">
        <v>14</v>
      </c>
      <c r="N7" s="10">
        <v>15</v>
      </c>
      <c r="O7" s="10">
        <v>16</v>
      </c>
      <c r="P7" s="10">
        <v>17</v>
      </c>
    </row>
    <row r="8" spans="1:16" s="2" customFormat="1" ht="15.75">
      <c r="A8" s="80" t="s">
        <v>36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</row>
    <row r="9" spans="1:16" s="3" customFormat="1" ht="32.25" customHeight="1">
      <c r="A9" s="81" t="s">
        <v>20</v>
      </c>
      <c r="B9" s="84" t="s">
        <v>34</v>
      </c>
      <c r="C9" s="94" t="s">
        <v>35</v>
      </c>
      <c r="D9" s="12" t="s">
        <v>15</v>
      </c>
      <c r="E9" s="35">
        <f t="shared" ref="E9:E43" si="0">F9+G9+H9+I9+J9+K9+L9+M9+N9+O9+P9</f>
        <v>39538742.130000003</v>
      </c>
      <c r="F9" s="35">
        <v>10805945.73</v>
      </c>
      <c r="G9" s="35">
        <f>SUM(G10:G13)</f>
        <v>12174646.4</v>
      </c>
      <c r="H9" s="35">
        <f t="shared" ref="H9:I9" si="1">SUM(H10:H13)</f>
        <v>10727725</v>
      </c>
      <c r="I9" s="35">
        <f t="shared" si="1"/>
        <v>5830425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</row>
    <row r="10" spans="1:16" s="3" customFormat="1" ht="32.25" customHeight="1">
      <c r="A10" s="82"/>
      <c r="B10" s="85"/>
      <c r="C10" s="95"/>
      <c r="D10" s="38" t="s">
        <v>16</v>
      </c>
      <c r="E10" s="35">
        <f t="shared" si="0"/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</row>
    <row r="11" spans="1:16" s="3" customFormat="1" ht="32.25" customHeight="1">
      <c r="A11" s="82"/>
      <c r="B11" s="85"/>
      <c r="C11" s="95"/>
      <c r="D11" s="38" t="s">
        <v>17</v>
      </c>
      <c r="E11" s="35">
        <f t="shared" si="0"/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s="3" customFormat="1" ht="32.25" customHeight="1">
      <c r="A12" s="82"/>
      <c r="B12" s="85"/>
      <c r="C12" s="95"/>
      <c r="D12" s="38" t="s">
        <v>18</v>
      </c>
      <c r="E12" s="35">
        <f t="shared" si="0"/>
        <v>39538742.130000003</v>
      </c>
      <c r="F12" s="36">
        <v>10805945.73</v>
      </c>
      <c r="G12" s="36">
        <v>12174646.4</v>
      </c>
      <c r="H12" s="36">
        <v>10727725</v>
      </c>
      <c r="I12" s="36">
        <v>5830425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</row>
    <row r="13" spans="1:16" s="3" customFormat="1" ht="33" customHeight="1">
      <c r="A13" s="83"/>
      <c r="B13" s="86"/>
      <c r="C13" s="96"/>
      <c r="D13" s="38" t="s">
        <v>19</v>
      </c>
      <c r="E13" s="35">
        <f t="shared" si="0"/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</row>
    <row r="14" spans="1:16" s="3" customFormat="1" ht="32.25" customHeight="1">
      <c r="A14" s="81" t="s">
        <v>22</v>
      </c>
      <c r="B14" s="94" t="s">
        <v>56</v>
      </c>
      <c r="C14" s="94" t="s">
        <v>57</v>
      </c>
      <c r="D14" s="12" t="s">
        <v>15</v>
      </c>
      <c r="E14" s="35">
        <f t="shared" si="0"/>
        <v>2741102.7</v>
      </c>
      <c r="F14" s="35">
        <v>1500754.94</v>
      </c>
      <c r="G14" s="35">
        <f>SUM(G15:G18)</f>
        <v>1130347.76</v>
      </c>
      <c r="H14" s="35">
        <f>SUM(H15:H18)</f>
        <v>110000</v>
      </c>
      <c r="I14" s="35">
        <f>SUM(I15:I18)</f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</row>
    <row r="15" spans="1:16" s="3" customFormat="1" ht="32.25" customHeight="1">
      <c r="A15" s="82"/>
      <c r="B15" s="95"/>
      <c r="C15" s="95"/>
      <c r="D15" s="38" t="s">
        <v>16</v>
      </c>
      <c r="E15" s="35">
        <f t="shared" si="0"/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s="3" customFormat="1" ht="32.25" customHeight="1">
      <c r="A16" s="82"/>
      <c r="B16" s="95"/>
      <c r="C16" s="95"/>
      <c r="D16" s="38" t="s">
        <v>17</v>
      </c>
      <c r="E16" s="35">
        <f t="shared" si="0"/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s="3" customFormat="1" ht="32.25" customHeight="1">
      <c r="A17" s="82"/>
      <c r="B17" s="95"/>
      <c r="C17" s="95"/>
      <c r="D17" s="38" t="s">
        <v>18</v>
      </c>
      <c r="E17" s="35">
        <f t="shared" si="0"/>
        <v>2741102.7</v>
      </c>
      <c r="F17" s="36">
        <v>1500754.94</v>
      </c>
      <c r="G17" s="36">
        <v>1130347.76</v>
      </c>
      <c r="H17" s="36">
        <v>110000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</row>
    <row r="18" spans="1:16" s="3" customFormat="1" ht="44.25" customHeight="1">
      <c r="A18" s="83"/>
      <c r="B18" s="96"/>
      <c r="C18" s="96"/>
      <c r="D18" s="38" t="s">
        <v>19</v>
      </c>
      <c r="E18" s="35">
        <f t="shared" si="0"/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</row>
    <row r="19" spans="1:16" s="3" customFormat="1" ht="34.5" customHeight="1">
      <c r="A19" s="81" t="s">
        <v>24</v>
      </c>
      <c r="B19" s="94" t="s">
        <v>55</v>
      </c>
      <c r="C19" s="94" t="s">
        <v>57</v>
      </c>
      <c r="D19" s="12" t="s">
        <v>15</v>
      </c>
      <c r="E19" s="35">
        <f t="shared" si="0"/>
        <v>1699101.8900000001</v>
      </c>
      <c r="F19" s="35">
        <v>871428.89</v>
      </c>
      <c r="G19" s="35">
        <f>SUM(G20:G23)</f>
        <v>827673</v>
      </c>
      <c r="H19" s="35">
        <f>SUM(H20:H23)</f>
        <v>0</v>
      </c>
      <c r="I19" s="35">
        <f>SUM(I20:I23)</f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</row>
    <row r="20" spans="1:16" s="3" customFormat="1" ht="34.5" customHeight="1">
      <c r="A20" s="82"/>
      <c r="B20" s="95"/>
      <c r="C20" s="95"/>
      <c r="D20" s="38" t="s">
        <v>16</v>
      </c>
      <c r="E20" s="35">
        <f t="shared" si="0"/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</row>
    <row r="21" spans="1:16" s="3" customFormat="1" ht="34.5" customHeight="1">
      <c r="A21" s="82"/>
      <c r="B21" s="95"/>
      <c r="C21" s="95"/>
      <c r="D21" s="38" t="s">
        <v>17</v>
      </c>
      <c r="E21" s="35">
        <f t="shared" si="0"/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s="3" customFormat="1" ht="34.5" customHeight="1">
      <c r="A22" s="82"/>
      <c r="B22" s="95"/>
      <c r="C22" s="95"/>
      <c r="D22" s="38" t="s">
        <v>18</v>
      </c>
      <c r="E22" s="35">
        <f t="shared" si="0"/>
        <v>1699101.8900000001</v>
      </c>
      <c r="F22" s="36">
        <v>871428.89</v>
      </c>
      <c r="G22" s="36">
        <v>827673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s="3" customFormat="1" ht="34.5" customHeight="1">
      <c r="A23" s="83"/>
      <c r="B23" s="96"/>
      <c r="C23" s="96"/>
      <c r="D23" s="38" t="s">
        <v>19</v>
      </c>
      <c r="E23" s="35">
        <f t="shared" si="0"/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s="3" customFormat="1" ht="34.5" customHeight="1">
      <c r="A24" s="81" t="s">
        <v>28</v>
      </c>
      <c r="B24" s="94" t="s">
        <v>54</v>
      </c>
      <c r="C24" s="94" t="s">
        <v>57</v>
      </c>
      <c r="D24" s="12" t="s">
        <v>15</v>
      </c>
      <c r="E24" s="35">
        <f t="shared" si="0"/>
        <v>43499.08</v>
      </c>
      <c r="F24" s="35">
        <v>26447.08</v>
      </c>
      <c r="G24" s="35">
        <f>SUM(G25:G27)</f>
        <v>17052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</row>
    <row r="25" spans="1:16" s="3" customFormat="1" ht="34.5" customHeight="1">
      <c r="A25" s="82"/>
      <c r="B25" s="95"/>
      <c r="C25" s="95"/>
      <c r="D25" s="38" t="s">
        <v>16</v>
      </c>
      <c r="E25" s="35">
        <f t="shared" si="0"/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s="3" customFormat="1" ht="34.5" customHeight="1">
      <c r="A26" s="82"/>
      <c r="B26" s="95"/>
      <c r="C26" s="95"/>
      <c r="D26" s="38" t="s">
        <v>17</v>
      </c>
      <c r="E26" s="35">
        <f t="shared" si="0"/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s="3" customFormat="1" ht="34.5" customHeight="1">
      <c r="A27" s="82"/>
      <c r="B27" s="95"/>
      <c r="C27" s="95"/>
      <c r="D27" s="38" t="s">
        <v>18</v>
      </c>
      <c r="E27" s="35">
        <f t="shared" si="0"/>
        <v>43499.08</v>
      </c>
      <c r="F27" s="36">
        <v>26447.08</v>
      </c>
      <c r="G27" s="36">
        <v>17052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s="3" customFormat="1" ht="34.5" customHeight="1">
      <c r="A28" s="83"/>
      <c r="B28" s="96"/>
      <c r="C28" s="96"/>
      <c r="D28" s="38" t="s">
        <v>19</v>
      </c>
      <c r="E28" s="35">
        <f t="shared" si="0"/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s="3" customFormat="1" ht="34.5" customHeight="1">
      <c r="A29" s="81" t="s">
        <v>29</v>
      </c>
      <c r="B29" s="94" t="s">
        <v>53</v>
      </c>
      <c r="C29" s="94" t="s">
        <v>57</v>
      </c>
      <c r="D29" s="12" t="s">
        <v>15</v>
      </c>
      <c r="E29" s="35">
        <f t="shared" si="0"/>
        <v>73839.48000000001</v>
      </c>
      <c r="F29" s="35">
        <v>6023.24</v>
      </c>
      <c r="G29" s="35">
        <f>SUM(G30:G33)</f>
        <v>67816.240000000005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</row>
    <row r="30" spans="1:16" s="3" customFormat="1" ht="34.5" customHeight="1">
      <c r="A30" s="82"/>
      <c r="B30" s="95"/>
      <c r="C30" s="95"/>
      <c r="D30" s="38" t="s">
        <v>16</v>
      </c>
      <c r="E30" s="35">
        <f t="shared" si="0"/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s="3" customFormat="1" ht="34.5" customHeight="1">
      <c r="A31" s="82"/>
      <c r="B31" s="95"/>
      <c r="C31" s="95"/>
      <c r="D31" s="38" t="s">
        <v>17</v>
      </c>
      <c r="E31" s="35">
        <f t="shared" si="0"/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s="3" customFormat="1" ht="34.5" customHeight="1">
      <c r="A32" s="82"/>
      <c r="B32" s="95"/>
      <c r="C32" s="95"/>
      <c r="D32" s="38" t="s">
        <v>18</v>
      </c>
      <c r="E32" s="35">
        <f t="shared" si="0"/>
        <v>73839.48000000001</v>
      </c>
      <c r="F32" s="36">
        <v>6023.24</v>
      </c>
      <c r="G32" s="36">
        <v>67816.240000000005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s="3" customFormat="1" ht="34.5" customHeight="1">
      <c r="A33" s="83"/>
      <c r="B33" s="96"/>
      <c r="C33" s="96"/>
      <c r="D33" s="38" t="s">
        <v>19</v>
      </c>
      <c r="E33" s="35">
        <f t="shared" si="0"/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s="3" customFormat="1" ht="32.25" customHeight="1">
      <c r="A34" s="81" t="s">
        <v>30</v>
      </c>
      <c r="B34" s="89" t="s">
        <v>52</v>
      </c>
      <c r="C34" s="89" t="s">
        <v>51</v>
      </c>
      <c r="D34" s="12" t="s">
        <v>15</v>
      </c>
      <c r="E34" s="35">
        <f t="shared" si="0"/>
        <v>323910.64</v>
      </c>
      <c r="F34" s="35">
        <v>323910.64</v>
      </c>
      <c r="G34" s="35">
        <f>SUM(G35:G38)</f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</row>
    <row r="35" spans="1:16" s="3" customFormat="1" ht="32.25" customHeight="1">
      <c r="A35" s="82"/>
      <c r="B35" s="89"/>
      <c r="C35" s="89"/>
      <c r="D35" s="38" t="s">
        <v>16</v>
      </c>
      <c r="E35" s="35">
        <f t="shared" si="0"/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s="3" customFormat="1" ht="32.25" customHeight="1">
      <c r="A36" s="82"/>
      <c r="B36" s="89"/>
      <c r="C36" s="89"/>
      <c r="D36" s="38" t="s">
        <v>17</v>
      </c>
      <c r="E36" s="35">
        <f t="shared" si="0"/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</row>
    <row r="37" spans="1:16" s="3" customFormat="1" ht="32.25" customHeight="1">
      <c r="A37" s="82"/>
      <c r="B37" s="89"/>
      <c r="C37" s="89"/>
      <c r="D37" s="38" t="s">
        <v>18</v>
      </c>
      <c r="E37" s="35">
        <f t="shared" si="0"/>
        <v>323910.64</v>
      </c>
      <c r="F37" s="36">
        <v>323910.64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</row>
    <row r="38" spans="1:16" s="3" customFormat="1" ht="32.25" customHeight="1">
      <c r="A38" s="83"/>
      <c r="B38" s="89"/>
      <c r="C38" s="89"/>
      <c r="D38" s="38" t="s">
        <v>19</v>
      </c>
      <c r="E38" s="35">
        <f t="shared" si="0"/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</row>
    <row r="39" spans="1:16" s="2" customFormat="1" ht="32.25" customHeight="1">
      <c r="A39" s="110"/>
      <c r="B39" s="113" t="s">
        <v>23</v>
      </c>
      <c r="C39" s="116"/>
      <c r="D39" s="12" t="s">
        <v>15</v>
      </c>
      <c r="E39" s="35">
        <f t="shared" si="0"/>
        <v>44420195.920000002</v>
      </c>
      <c r="F39" s="35">
        <v>13534510.52</v>
      </c>
      <c r="G39" s="35">
        <f>SUM(G42)</f>
        <v>14217535.4</v>
      </c>
      <c r="H39" s="35">
        <v>10837725</v>
      </c>
      <c r="I39" s="35">
        <v>5830425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</row>
    <row r="40" spans="1:16" s="2" customFormat="1" ht="32.25" customHeight="1">
      <c r="A40" s="111"/>
      <c r="B40" s="114"/>
      <c r="C40" s="117"/>
      <c r="D40" s="38" t="s">
        <v>16</v>
      </c>
      <c r="E40" s="35">
        <f t="shared" si="0"/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s="2" customFormat="1" ht="32.25" customHeight="1">
      <c r="A41" s="111"/>
      <c r="B41" s="114"/>
      <c r="C41" s="117"/>
      <c r="D41" s="38" t="s">
        <v>17</v>
      </c>
      <c r="E41" s="35">
        <f t="shared" si="0"/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s="2" customFormat="1" ht="32.25" customHeight="1">
      <c r="A42" s="111"/>
      <c r="B42" s="114"/>
      <c r="C42" s="117"/>
      <c r="D42" s="38" t="s">
        <v>18</v>
      </c>
      <c r="E42" s="35">
        <f t="shared" si="0"/>
        <v>44420195.920000002</v>
      </c>
      <c r="F42" s="36">
        <v>13534510.52</v>
      </c>
      <c r="G42" s="36">
        <f>SUM(G32,G37,G27,G22,G17,G12)</f>
        <v>14217535.4</v>
      </c>
      <c r="H42" s="36">
        <v>10837725</v>
      </c>
      <c r="I42" s="36">
        <v>5830425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s="2" customFormat="1" ht="33.75" customHeight="1">
      <c r="A43" s="112"/>
      <c r="B43" s="115"/>
      <c r="C43" s="118"/>
      <c r="D43" s="38" t="s">
        <v>19</v>
      </c>
      <c r="E43" s="35">
        <f t="shared" si="0"/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s="2" customFormat="1" ht="24" customHeight="1">
      <c r="A44" s="119" t="s">
        <v>37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120"/>
    </row>
    <row r="45" spans="1:16" s="3" customFormat="1" ht="31.5" customHeight="1">
      <c r="A45" s="81" t="s">
        <v>25</v>
      </c>
      <c r="B45" s="94" t="s">
        <v>75</v>
      </c>
      <c r="C45" s="94" t="s">
        <v>76</v>
      </c>
      <c r="D45" s="12" t="s">
        <v>15</v>
      </c>
      <c r="E45" s="35">
        <f t="shared" ref="E45:E59" si="2">F45+G45+H45+I45+J45+K45+L45+M45+N45+O45+P45</f>
        <v>832152.5</v>
      </c>
      <c r="F45" s="40">
        <f t="shared" ref="F45:P45" si="3">F46+F47+F48+F49</f>
        <v>186477.5</v>
      </c>
      <c r="G45" s="41">
        <f>G46+G47+G48+G49</f>
        <v>271925</v>
      </c>
      <c r="H45" s="42">
        <f t="shared" si="3"/>
        <v>186875</v>
      </c>
      <c r="I45" s="42">
        <f t="shared" si="3"/>
        <v>186875</v>
      </c>
      <c r="J45" s="42">
        <f t="shared" si="3"/>
        <v>0</v>
      </c>
      <c r="K45" s="42">
        <f t="shared" si="3"/>
        <v>0</v>
      </c>
      <c r="L45" s="42">
        <f t="shared" si="3"/>
        <v>0</v>
      </c>
      <c r="M45" s="42">
        <f t="shared" si="3"/>
        <v>0</v>
      </c>
      <c r="N45" s="42">
        <f t="shared" si="3"/>
        <v>0</v>
      </c>
      <c r="O45" s="42">
        <f t="shared" si="3"/>
        <v>0</v>
      </c>
      <c r="P45" s="42">
        <f t="shared" si="3"/>
        <v>0</v>
      </c>
    </row>
    <row r="46" spans="1:16" s="3" customFormat="1" ht="31.5" customHeight="1">
      <c r="A46" s="82"/>
      <c r="B46" s="95"/>
      <c r="C46" s="95"/>
      <c r="D46" s="38" t="s">
        <v>16</v>
      </c>
      <c r="E46" s="35">
        <f t="shared" si="2"/>
        <v>0</v>
      </c>
      <c r="F46" s="31">
        <f>G46+H46+I46+J46+K46+P46+Q45+R45+S45</f>
        <v>0</v>
      </c>
      <c r="G46" s="32">
        <f>H46+I46+J46+K46+P46+Q45+R45+S45+T45</f>
        <v>0</v>
      </c>
      <c r="H46" s="32">
        <f>I46+J46+K46+P46+Q45+R45+S45+T45+U45</f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</row>
    <row r="47" spans="1:16" s="3" customFormat="1" ht="31.5" customHeight="1">
      <c r="A47" s="82"/>
      <c r="B47" s="95"/>
      <c r="C47" s="95"/>
      <c r="D47" s="38" t="s">
        <v>17</v>
      </c>
      <c r="E47" s="35">
        <f t="shared" si="2"/>
        <v>375900</v>
      </c>
      <c r="F47" s="43">
        <v>116700</v>
      </c>
      <c r="G47" s="44">
        <v>149600</v>
      </c>
      <c r="H47" s="33">
        <v>54800</v>
      </c>
      <c r="I47" s="33">
        <v>54800</v>
      </c>
      <c r="J47" s="33">
        <v>0</v>
      </c>
      <c r="K47" s="33">
        <v>0</v>
      </c>
      <c r="L47" s="32">
        <v>0</v>
      </c>
      <c r="M47" s="32">
        <v>0</v>
      </c>
      <c r="N47" s="32">
        <v>0</v>
      </c>
      <c r="O47" s="32">
        <v>0</v>
      </c>
      <c r="P47" s="33">
        <v>0</v>
      </c>
    </row>
    <row r="48" spans="1:16" s="3" customFormat="1" ht="31.5" customHeight="1">
      <c r="A48" s="82"/>
      <c r="B48" s="95"/>
      <c r="C48" s="95"/>
      <c r="D48" s="38" t="s">
        <v>18</v>
      </c>
      <c r="E48" s="35">
        <f t="shared" si="2"/>
        <v>456252.5</v>
      </c>
      <c r="F48" s="31">
        <v>69777.5</v>
      </c>
      <c r="G48" s="32">
        <v>122325</v>
      </c>
      <c r="H48" s="33">
        <v>132075</v>
      </c>
      <c r="I48" s="33">
        <v>132075</v>
      </c>
      <c r="J48" s="33">
        <v>0</v>
      </c>
      <c r="K48" s="33">
        <v>0</v>
      </c>
      <c r="L48" s="32">
        <v>0</v>
      </c>
      <c r="M48" s="32">
        <v>0</v>
      </c>
      <c r="N48" s="32">
        <v>0</v>
      </c>
      <c r="O48" s="32">
        <v>0</v>
      </c>
      <c r="P48" s="33">
        <v>0</v>
      </c>
    </row>
    <row r="49" spans="1:16" s="3" customFormat="1" ht="31.5" customHeight="1">
      <c r="A49" s="83"/>
      <c r="B49" s="96"/>
      <c r="C49" s="96"/>
      <c r="D49" s="38" t="s">
        <v>19</v>
      </c>
      <c r="E49" s="35">
        <f t="shared" si="2"/>
        <v>0</v>
      </c>
      <c r="F49" s="31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</row>
    <row r="50" spans="1:16" s="2" customFormat="1" ht="31.5" customHeight="1">
      <c r="A50" s="121" t="s">
        <v>26</v>
      </c>
      <c r="B50" s="94" t="s">
        <v>78</v>
      </c>
      <c r="C50" s="94" t="s">
        <v>77</v>
      </c>
      <c r="D50" s="12" t="s">
        <v>15</v>
      </c>
      <c r="E50" s="35">
        <f t="shared" si="2"/>
        <v>1110581.28</v>
      </c>
      <c r="F50" s="45">
        <f>SUM(F51:F54)</f>
        <v>849396.32000000007</v>
      </c>
      <c r="G50" s="29">
        <f>SUM(G51:G54)</f>
        <v>261184.96</v>
      </c>
      <c r="H50" s="29">
        <f>SUM(H51:H54)</f>
        <v>0</v>
      </c>
      <c r="I50" s="29">
        <f t="shared" ref="I50:P50" si="4">SUM(I51:I54)</f>
        <v>0</v>
      </c>
      <c r="J50" s="29">
        <f t="shared" si="4"/>
        <v>0</v>
      </c>
      <c r="K50" s="29">
        <f t="shared" si="4"/>
        <v>0</v>
      </c>
      <c r="L50" s="29">
        <f t="shared" si="4"/>
        <v>0</v>
      </c>
      <c r="M50" s="29">
        <f t="shared" si="4"/>
        <v>0</v>
      </c>
      <c r="N50" s="29">
        <f t="shared" si="4"/>
        <v>0</v>
      </c>
      <c r="O50" s="29">
        <f t="shared" si="4"/>
        <v>0</v>
      </c>
      <c r="P50" s="29">
        <f t="shared" si="4"/>
        <v>0</v>
      </c>
    </row>
    <row r="51" spans="1:16" s="2" customFormat="1" ht="31.5" customHeight="1">
      <c r="A51" s="121"/>
      <c r="B51" s="95"/>
      <c r="C51" s="95"/>
      <c r="D51" s="38" t="s">
        <v>16</v>
      </c>
      <c r="E51" s="35">
        <f t="shared" si="2"/>
        <v>0</v>
      </c>
      <c r="F51" s="31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3">
        <v>0</v>
      </c>
      <c r="M51" s="33">
        <v>0</v>
      </c>
      <c r="N51" s="33">
        <v>0</v>
      </c>
      <c r="O51" s="33">
        <v>0</v>
      </c>
      <c r="P51" s="32">
        <v>0</v>
      </c>
    </row>
    <row r="52" spans="1:16" s="2" customFormat="1" ht="31.5" customHeight="1">
      <c r="A52" s="121"/>
      <c r="B52" s="95"/>
      <c r="C52" s="95"/>
      <c r="D52" s="38" t="s">
        <v>17</v>
      </c>
      <c r="E52" s="35">
        <f t="shared" si="2"/>
        <v>460000</v>
      </c>
      <c r="F52" s="46">
        <v>460000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8">
        <v>0</v>
      </c>
    </row>
    <row r="53" spans="1:16" s="2" customFormat="1" ht="31.5" customHeight="1">
      <c r="A53" s="121"/>
      <c r="B53" s="95"/>
      <c r="C53" s="95"/>
      <c r="D53" s="38" t="s">
        <v>18</v>
      </c>
      <c r="E53" s="35">
        <f t="shared" si="2"/>
        <v>650581.28</v>
      </c>
      <c r="F53" s="31">
        <v>389396.32</v>
      </c>
      <c r="G53" s="32">
        <v>261184.96</v>
      </c>
      <c r="H53" s="32">
        <v>0</v>
      </c>
      <c r="I53" s="32">
        <v>0</v>
      </c>
      <c r="J53" s="32">
        <v>0</v>
      </c>
      <c r="K53" s="32">
        <v>0</v>
      </c>
      <c r="L53" s="47">
        <v>0</v>
      </c>
      <c r="M53" s="47">
        <v>0</v>
      </c>
      <c r="N53" s="47">
        <v>0</v>
      </c>
      <c r="O53" s="47">
        <v>0</v>
      </c>
      <c r="P53" s="49">
        <v>0</v>
      </c>
    </row>
    <row r="54" spans="1:16" s="2" customFormat="1" ht="31.5" customHeight="1">
      <c r="A54" s="121"/>
      <c r="B54" s="96"/>
      <c r="C54" s="96"/>
      <c r="D54" s="38" t="s">
        <v>19</v>
      </c>
      <c r="E54" s="35">
        <f t="shared" si="2"/>
        <v>0</v>
      </c>
      <c r="F54" s="20">
        <f>G54+H54+I54+J54+K54+P54+Q53+R53+S53</f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32">
        <v>0</v>
      </c>
      <c r="M54" s="32">
        <v>0</v>
      </c>
      <c r="N54" s="32">
        <v>0</v>
      </c>
      <c r="O54" s="32">
        <v>0</v>
      </c>
      <c r="P54" s="19">
        <v>0</v>
      </c>
    </row>
    <row r="55" spans="1:16" s="2" customFormat="1" ht="31.5" customHeight="1">
      <c r="A55" s="110"/>
      <c r="B55" s="113" t="s">
        <v>27</v>
      </c>
      <c r="C55" s="122"/>
      <c r="D55" s="12" t="s">
        <v>15</v>
      </c>
      <c r="E55" s="35">
        <f t="shared" si="2"/>
        <v>1942733.78</v>
      </c>
      <c r="F55" s="50">
        <f t="shared" ref="F55:P55" si="5">F59+F58+F57+F56</f>
        <v>1035873.8200000001</v>
      </c>
      <c r="G55" s="50">
        <f t="shared" si="5"/>
        <v>533109.96</v>
      </c>
      <c r="H55" s="50">
        <f t="shared" si="5"/>
        <v>186875</v>
      </c>
      <c r="I55" s="50">
        <f t="shared" si="5"/>
        <v>186875</v>
      </c>
      <c r="J55" s="50">
        <f t="shared" si="5"/>
        <v>0</v>
      </c>
      <c r="K55" s="50">
        <f t="shared" si="5"/>
        <v>0</v>
      </c>
      <c r="L55" s="50">
        <f t="shared" si="5"/>
        <v>0</v>
      </c>
      <c r="M55" s="50">
        <f t="shared" si="5"/>
        <v>0</v>
      </c>
      <c r="N55" s="50">
        <f t="shared" si="5"/>
        <v>0</v>
      </c>
      <c r="O55" s="50">
        <f t="shared" si="5"/>
        <v>0</v>
      </c>
      <c r="P55" s="50">
        <f t="shared" si="5"/>
        <v>0</v>
      </c>
    </row>
    <row r="56" spans="1:16" s="2" customFormat="1" ht="31.5" customHeight="1">
      <c r="A56" s="111"/>
      <c r="B56" s="114"/>
      <c r="C56" s="117"/>
      <c r="D56" s="38" t="s">
        <v>16</v>
      </c>
      <c r="E56" s="35">
        <f t="shared" si="2"/>
        <v>0</v>
      </c>
      <c r="F56" s="7">
        <f t="shared" ref="F56:P56" si="6">F46+F51</f>
        <v>0</v>
      </c>
      <c r="G56" s="7">
        <f t="shared" si="6"/>
        <v>0</v>
      </c>
      <c r="H56" s="7">
        <f t="shared" si="6"/>
        <v>0</v>
      </c>
      <c r="I56" s="7">
        <f t="shared" si="6"/>
        <v>0</v>
      </c>
      <c r="J56" s="7">
        <f t="shared" si="6"/>
        <v>0</v>
      </c>
      <c r="K56" s="7">
        <f t="shared" si="6"/>
        <v>0</v>
      </c>
      <c r="L56" s="7">
        <f t="shared" si="6"/>
        <v>0</v>
      </c>
      <c r="M56" s="7">
        <f t="shared" si="6"/>
        <v>0</v>
      </c>
      <c r="N56" s="7">
        <f t="shared" si="6"/>
        <v>0</v>
      </c>
      <c r="O56" s="7">
        <f t="shared" si="6"/>
        <v>0</v>
      </c>
      <c r="P56" s="7">
        <f t="shared" si="6"/>
        <v>0</v>
      </c>
    </row>
    <row r="57" spans="1:16" s="2" customFormat="1" ht="31.5" customHeight="1">
      <c r="A57" s="111"/>
      <c r="B57" s="114"/>
      <c r="C57" s="117"/>
      <c r="D57" s="38" t="s">
        <v>17</v>
      </c>
      <c r="E57" s="35">
        <f t="shared" si="2"/>
        <v>835900</v>
      </c>
      <c r="F57" s="7">
        <f t="shared" ref="F57:P59" si="7">F47+F52</f>
        <v>576700</v>
      </c>
      <c r="G57" s="7">
        <f t="shared" si="7"/>
        <v>149600</v>
      </c>
      <c r="H57" s="7">
        <f t="shared" si="7"/>
        <v>54800</v>
      </c>
      <c r="I57" s="7">
        <f t="shared" si="7"/>
        <v>54800</v>
      </c>
      <c r="J57" s="7">
        <f t="shared" si="7"/>
        <v>0</v>
      </c>
      <c r="K57" s="7">
        <f t="shared" si="7"/>
        <v>0</v>
      </c>
      <c r="L57" s="7">
        <f t="shared" si="7"/>
        <v>0</v>
      </c>
      <c r="M57" s="7">
        <f t="shared" si="7"/>
        <v>0</v>
      </c>
      <c r="N57" s="7">
        <f t="shared" si="7"/>
        <v>0</v>
      </c>
      <c r="O57" s="7">
        <f t="shared" si="7"/>
        <v>0</v>
      </c>
      <c r="P57" s="7">
        <f t="shared" si="7"/>
        <v>0</v>
      </c>
    </row>
    <row r="58" spans="1:16" s="2" customFormat="1" ht="31.5" customHeight="1">
      <c r="A58" s="111"/>
      <c r="B58" s="114"/>
      <c r="C58" s="117"/>
      <c r="D58" s="38" t="s">
        <v>18</v>
      </c>
      <c r="E58" s="35">
        <f t="shared" si="2"/>
        <v>1106833.78</v>
      </c>
      <c r="F58" s="7">
        <f t="shared" si="7"/>
        <v>459173.82</v>
      </c>
      <c r="G58" s="7">
        <f>G48+G53</f>
        <v>383509.95999999996</v>
      </c>
      <c r="H58" s="7">
        <f t="shared" si="7"/>
        <v>132075</v>
      </c>
      <c r="I58" s="7">
        <f t="shared" si="7"/>
        <v>132075</v>
      </c>
      <c r="J58" s="7">
        <f t="shared" si="7"/>
        <v>0</v>
      </c>
      <c r="K58" s="7">
        <f t="shared" si="7"/>
        <v>0</v>
      </c>
      <c r="L58" s="7">
        <f t="shared" si="7"/>
        <v>0</v>
      </c>
      <c r="M58" s="7">
        <f t="shared" si="7"/>
        <v>0</v>
      </c>
      <c r="N58" s="7">
        <f t="shared" si="7"/>
        <v>0</v>
      </c>
      <c r="O58" s="7">
        <f t="shared" si="7"/>
        <v>0</v>
      </c>
      <c r="P58" s="7">
        <f t="shared" si="7"/>
        <v>0</v>
      </c>
    </row>
    <row r="59" spans="1:16" s="2" customFormat="1" ht="31.5" customHeight="1">
      <c r="A59" s="112"/>
      <c r="B59" s="115"/>
      <c r="C59" s="118"/>
      <c r="D59" s="38" t="s">
        <v>19</v>
      </c>
      <c r="E59" s="35">
        <f t="shared" si="2"/>
        <v>0</v>
      </c>
      <c r="F59" s="7">
        <f t="shared" si="7"/>
        <v>0</v>
      </c>
      <c r="G59" s="7">
        <f t="shared" si="7"/>
        <v>0</v>
      </c>
      <c r="H59" s="7">
        <f t="shared" si="7"/>
        <v>0</v>
      </c>
      <c r="I59" s="7">
        <f t="shared" si="7"/>
        <v>0</v>
      </c>
      <c r="J59" s="7">
        <f t="shared" si="7"/>
        <v>0</v>
      </c>
      <c r="K59" s="7">
        <f t="shared" si="7"/>
        <v>0</v>
      </c>
      <c r="L59" s="7">
        <f t="shared" si="7"/>
        <v>0</v>
      </c>
      <c r="M59" s="7">
        <f t="shared" si="7"/>
        <v>0</v>
      </c>
      <c r="N59" s="7">
        <f t="shared" si="7"/>
        <v>0</v>
      </c>
      <c r="O59" s="7">
        <f t="shared" si="7"/>
        <v>0</v>
      </c>
      <c r="P59" s="7">
        <f t="shared" si="7"/>
        <v>0</v>
      </c>
    </row>
    <row r="60" spans="1:16" ht="21" customHeight="1">
      <c r="A60" s="123" t="s">
        <v>38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5"/>
    </row>
    <row r="61" spans="1:16" s="3" customFormat="1" ht="31.5" customHeight="1">
      <c r="A61" s="81" t="s">
        <v>39</v>
      </c>
      <c r="B61" s="94" t="s">
        <v>44</v>
      </c>
      <c r="C61" s="94" t="s">
        <v>80</v>
      </c>
      <c r="D61" s="12" t="s">
        <v>15</v>
      </c>
      <c r="E61" s="35">
        <f t="shared" ref="E61:E85" si="8">F61+G61+H61+I61+J61+K61+L61+M61+N61+O61+P61</f>
        <v>14600</v>
      </c>
      <c r="F61" s="26">
        <f>SUM(F63:F64)</f>
        <v>0</v>
      </c>
      <c r="G61" s="16">
        <f>SUM(G63:G64)</f>
        <v>14600</v>
      </c>
      <c r="H61" s="16">
        <f>SUM(H63:H64)</f>
        <v>0</v>
      </c>
      <c r="I61" s="16">
        <f t="shared" ref="I61:O61" si="9">SUM(I63:I64)</f>
        <v>0</v>
      </c>
      <c r="J61" s="16">
        <f t="shared" si="9"/>
        <v>0</v>
      </c>
      <c r="K61" s="16">
        <f t="shared" si="9"/>
        <v>0</v>
      </c>
      <c r="L61" s="16">
        <f t="shared" si="9"/>
        <v>0</v>
      </c>
      <c r="M61" s="16">
        <f t="shared" si="9"/>
        <v>0</v>
      </c>
      <c r="N61" s="16">
        <f t="shared" si="9"/>
        <v>0</v>
      </c>
      <c r="O61" s="16">
        <f t="shared" si="9"/>
        <v>0</v>
      </c>
      <c r="P61" s="24">
        <f>Q66+R66+S66+T66+U66+V66+W66+X66+Y66</f>
        <v>0</v>
      </c>
    </row>
    <row r="62" spans="1:16" s="3" customFormat="1" ht="31.5" customHeight="1">
      <c r="A62" s="82"/>
      <c r="B62" s="95"/>
      <c r="C62" s="95"/>
      <c r="D62" s="38" t="s">
        <v>16</v>
      </c>
      <c r="E62" s="35">
        <f t="shared" si="8"/>
        <v>0</v>
      </c>
      <c r="F62" s="20">
        <v>0</v>
      </c>
      <c r="G62" s="28">
        <v>0</v>
      </c>
      <c r="H62" s="28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</row>
    <row r="63" spans="1:16" s="3" customFormat="1" ht="31.5" customHeight="1">
      <c r="A63" s="82"/>
      <c r="B63" s="95"/>
      <c r="C63" s="95"/>
      <c r="D63" s="38" t="s">
        <v>17</v>
      </c>
      <c r="E63" s="35">
        <f t="shared" si="8"/>
        <v>0</v>
      </c>
      <c r="F63" s="23">
        <v>0</v>
      </c>
      <c r="G63" s="51">
        <v>0</v>
      </c>
      <c r="H63" s="51">
        <v>0</v>
      </c>
      <c r="I63" s="21">
        <v>0</v>
      </c>
      <c r="J63" s="21">
        <v>0</v>
      </c>
      <c r="K63" s="21">
        <v>0</v>
      </c>
      <c r="L63" s="19">
        <v>0</v>
      </c>
      <c r="M63" s="19">
        <v>0</v>
      </c>
      <c r="N63" s="19">
        <v>0</v>
      </c>
      <c r="O63" s="19">
        <v>0</v>
      </c>
      <c r="P63" s="21">
        <v>0</v>
      </c>
    </row>
    <row r="64" spans="1:16" s="3" customFormat="1" ht="31.5" customHeight="1">
      <c r="A64" s="82"/>
      <c r="B64" s="95"/>
      <c r="C64" s="95"/>
      <c r="D64" s="38" t="s">
        <v>18</v>
      </c>
      <c r="E64" s="35">
        <f t="shared" si="8"/>
        <v>14600</v>
      </c>
      <c r="F64" s="20">
        <v>0</v>
      </c>
      <c r="G64" s="51">
        <v>14600</v>
      </c>
      <c r="H64" s="51">
        <v>0</v>
      </c>
      <c r="I64" s="21">
        <v>0</v>
      </c>
      <c r="J64" s="21">
        <v>0</v>
      </c>
      <c r="K64" s="21">
        <v>0</v>
      </c>
      <c r="L64" s="19">
        <v>0</v>
      </c>
      <c r="M64" s="19">
        <v>0</v>
      </c>
      <c r="N64" s="19">
        <v>0</v>
      </c>
      <c r="O64" s="19">
        <v>0</v>
      </c>
      <c r="P64" s="21">
        <v>0</v>
      </c>
    </row>
    <row r="65" spans="1:16" s="3" customFormat="1" ht="31.5" customHeight="1">
      <c r="A65" s="83"/>
      <c r="B65" s="96"/>
      <c r="C65" s="96"/>
      <c r="D65" s="38" t="s">
        <v>19</v>
      </c>
      <c r="E65" s="35">
        <f t="shared" si="8"/>
        <v>0</v>
      </c>
      <c r="F65" s="20">
        <v>0</v>
      </c>
      <c r="G65" s="28">
        <v>0</v>
      </c>
      <c r="H65" s="28">
        <v>0</v>
      </c>
      <c r="I65" s="19">
        <v>0</v>
      </c>
      <c r="J65" s="19">
        <v>0</v>
      </c>
      <c r="K65" s="19">
        <f>P65+Q64+R64+S64+T64+U64+V64+W64+X64</f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</row>
    <row r="66" spans="1:16" s="3" customFormat="1" ht="31.5" customHeight="1">
      <c r="A66" s="81" t="s">
        <v>40</v>
      </c>
      <c r="B66" s="94" t="s">
        <v>45</v>
      </c>
      <c r="C66" s="94" t="s">
        <v>81</v>
      </c>
      <c r="D66" s="12" t="s">
        <v>15</v>
      </c>
      <c r="E66" s="35">
        <f t="shared" si="8"/>
        <v>0</v>
      </c>
      <c r="F66" s="18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</row>
    <row r="67" spans="1:16" s="3" customFormat="1" ht="31.5" customHeight="1">
      <c r="A67" s="82"/>
      <c r="B67" s="95"/>
      <c r="C67" s="95"/>
      <c r="D67" s="38" t="s">
        <v>16</v>
      </c>
      <c r="E67" s="35">
        <f t="shared" si="8"/>
        <v>0</v>
      </c>
      <c r="F67" s="20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f>Q66+R66+S66+T66+U66+V66+W66+X66+Y66</f>
        <v>0</v>
      </c>
    </row>
    <row r="68" spans="1:16" s="3" customFormat="1" ht="31.5" customHeight="1">
      <c r="A68" s="82"/>
      <c r="B68" s="95"/>
      <c r="C68" s="95"/>
      <c r="D68" s="38" t="s">
        <v>17</v>
      </c>
      <c r="E68" s="35">
        <f t="shared" si="8"/>
        <v>0</v>
      </c>
      <c r="F68" s="20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f>Q67+R67+S67+T67+U67+V67+W67+X67+Y67</f>
        <v>0</v>
      </c>
    </row>
    <row r="69" spans="1:16" s="3" customFormat="1" ht="31.5" customHeight="1">
      <c r="A69" s="82"/>
      <c r="B69" s="95"/>
      <c r="C69" s="95"/>
      <c r="D69" s="38" t="s">
        <v>18</v>
      </c>
      <c r="E69" s="35">
        <f t="shared" si="8"/>
        <v>0</v>
      </c>
      <c r="F69" s="20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f>Q70+R70+S70+T70+U70+V70+W70+X70+Y70</f>
        <v>0</v>
      </c>
    </row>
    <row r="70" spans="1:16" s="3" customFormat="1" ht="62.25" customHeight="1">
      <c r="A70" s="83"/>
      <c r="B70" s="96"/>
      <c r="C70" s="96"/>
      <c r="D70" s="38" t="s">
        <v>19</v>
      </c>
      <c r="E70" s="35">
        <f t="shared" si="8"/>
        <v>0</v>
      </c>
      <c r="F70" s="20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f>Q69+R69+S69+T69+U69+V69+W69+X69+Y69</f>
        <v>0</v>
      </c>
    </row>
    <row r="71" spans="1:16" s="3" customFormat="1" ht="31.5" customHeight="1">
      <c r="A71" s="81" t="s">
        <v>41</v>
      </c>
      <c r="B71" s="94" t="s">
        <v>47</v>
      </c>
      <c r="C71" s="94" t="s">
        <v>81</v>
      </c>
      <c r="D71" s="12" t="s">
        <v>15</v>
      </c>
      <c r="E71" s="35">
        <f t="shared" si="8"/>
        <v>0</v>
      </c>
      <c r="F71" s="18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</row>
    <row r="72" spans="1:16" s="3" customFormat="1" ht="31.5" customHeight="1">
      <c r="A72" s="82"/>
      <c r="B72" s="95"/>
      <c r="C72" s="95"/>
      <c r="D72" s="38" t="s">
        <v>16</v>
      </c>
      <c r="E72" s="35">
        <f t="shared" si="8"/>
        <v>0</v>
      </c>
      <c r="F72" s="20">
        <f>G72+H72+I72+J72+K72+P72+Q71+R71+S71</f>
        <v>0</v>
      </c>
      <c r="G72" s="19">
        <f>H72+I72+J72+K72+P72+Q71+R71+S71+T71</f>
        <v>0</v>
      </c>
      <c r="H72" s="19">
        <f>I72+J72+K72+P72+Q71+R71+S71+T71+U71</f>
        <v>0</v>
      </c>
      <c r="I72" s="19">
        <f>J72+K72+P72+Q71+R71+S71+T71+U71+V71</f>
        <v>0</v>
      </c>
      <c r="J72" s="19">
        <f>K72+P72+Q71+R71+S71+T71+U71+V71+W71</f>
        <v>0</v>
      </c>
      <c r="K72" s="19">
        <f>P72+Q71+R71+S71+T71+U71+V71+W71+X71</f>
        <v>0</v>
      </c>
      <c r="L72" s="19">
        <v>0</v>
      </c>
      <c r="M72" s="19">
        <v>0</v>
      </c>
      <c r="N72" s="19">
        <v>0</v>
      </c>
      <c r="O72" s="19">
        <v>0</v>
      </c>
      <c r="P72" s="19">
        <f>Q71+R71+S71+T71+U71+V71+W71+X71+Y71</f>
        <v>0</v>
      </c>
    </row>
    <row r="73" spans="1:16" s="3" customFormat="1" ht="31.5" customHeight="1">
      <c r="A73" s="82"/>
      <c r="B73" s="95"/>
      <c r="C73" s="95"/>
      <c r="D73" s="38" t="s">
        <v>17</v>
      </c>
      <c r="E73" s="35">
        <f t="shared" si="8"/>
        <v>0</v>
      </c>
      <c r="F73" s="20">
        <f>G73+H73+I73+J73+K73+P73+Q73+R73+S73</f>
        <v>0</v>
      </c>
      <c r="G73" s="19">
        <f>H73+I73+J73+K73+P73+Q73+R73+S73+T73</f>
        <v>0</v>
      </c>
      <c r="H73" s="19">
        <f>I73+J73+K73+P73+Q73+R73+S73+T73+U73</f>
        <v>0</v>
      </c>
      <c r="I73" s="19">
        <f>J73+K73+P73+Q73+R73+S73+T73+U73+V73</f>
        <v>0</v>
      </c>
      <c r="J73" s="19">
        <f>K73+P73+Q73+R73+S73+T73+U73+V73+W73</f>
        <v>0</v>
      </c>
      <c r="K73" s="19">
        <f>P73+Q73+R73+S73+T73+U73+V73+W73+X73</f>
        <v>0</v>
      </c>
      <c r="L73" s="19">
        <v>0</v>
      </c>
      <c r="M73" s="19">
        <v>0</v>
      </c>
      <c r="N73" s="19">
        <v>0</v>
      </c>
      <c r="O73" s="19">
        <v>0</v>
      </c>
      <c r="P73" s="19">
        <f>Q73+R73+S73+T73+U73+V73+W73+X73+Y73</f>
        <v>0</v>
      </c>
    </row>
    <row r="74" spans="1:16" s="3" customFormat="1" ht="31.5" customHeight="1">
      <c r="A74" s="82"/>
      <c r="B74" s="95"/>
      <c r="C74" s="95"/>
      <c r="D74" s="38" t="s">
        <v>18</v>
      </c>
      <c r="E74" s="35">
        <f t="shared" si="8"/>
        <v>0</v>
      </c>
      <c r="F74" s="20">
        <f>G74+H74+I74+J74+K74+P74+Q74+R74+S74</f>
        <v>0</v>
      </c>
      <c r="G74" s="19">
        <f>H74+I74+J74+K74+P74+Q74+R74+S74+T74</f>
        <v>0</v>
      </c>
      <c r="H74" s="19">
        <f>I74+J74+K74+P74+Q74+R74+S74+T74+U74</f>
        <v>0</v>
      </c>
      <c r="I74" s="19">
        <f>J74+K74+P74+Q74+R74+S74+T74+U74+V74</f>
        <v>0</v>
      </c>
      <c r="J74" s="19">
        <f>K74+P74+Q74+R74+S74+T74+U74+V74+W74</f>
        <v>0</v>
      </c>
      <c r="K74" s="19">
        <f>P74+Q74+R74+S74+T74+U74+V74+W74+X74</f>
        <v>0</v>
      </c>
      <c r="L74" s="19">
        <v>0</v>
      </c>
      <c r="M74" s="19">
        <v>0</v>
      </c>
      <c r="N74" s="19">
        <v>0</v>
      </c>
      <c r="O74" s="19">
        <v>0</v>
      </c>
      <c r="P74" s="19">
        <f>Q74+R74+S74+T74+U74+V74+W74+X74+Y74</f>
        <v>0</v>
      </c>
    </row>
    <row r="75" spans="1:16" s="3" customFormat="1" ht="31.5" customHeight="1">
      <c r="A75" s="83"/>
      <c r="B75" s="96"/>
      <c r="C75" s="96"/>
      <c r="D75" s="38" t="s">
        <v>19</v>
      </c>
      <c r="E75" s="35">
        <f t="shared" si="8"/>
        <v>0</v>
      </c>
      <c r="F75" s="20">
        <f>G75+H75+I75+J75+K75+P75+Q74+R74+S74</f>
        <v>0</v>
      </c>
      <c r="G75" s="19">
        <f>H75+I75+J75+K75+P75+Q74+R74+S74+T74</f>
        <v>0</v>
      </c>
      <c r="H75" s="19">
        <f>I75+J75+K75+P75+Q74+R74+S74+T74+U74</f>
        <v>0</v>
      </c>
      <c r="I75" s="19">
        <f>J75+K75+P75+Q74+R74+S74+T74+U74+V74</f>
        <v>0</v>
      </c>
      <c r="J75" s="19">
        <f>K75+P75+Q74+R74+S74+T74+U74+V74+W74</f>
        <v>0</v>
      </c>
      <c r="K75" s="19">
        <f>P75+Q74+R74+S74+T74+U74+V74+W74+X74</f>
        <v>0</v>
      </c>
      <c r="L75" s="19">
        <v>0</v>
      </c>
      <c r="M75" s="19">
        <v>0</v>
      </c>
      <c r="N75" s="19">
        <v>0</v>
      </c>
      <c r="O75" s="19">
        <v>0</v>
      </c>
      <c r="P75" s="19">
        <f>Q74+R74+S74+T74+U74+V74+W74+X74+Y74</f>
        <v>0</v>
      </c>
    </row>
    <row r="76" spans="1:16" s="3" customFormat="1" ht="31.5" customHeight="1">
      <c r="A76" s="81" t="s">
        <v>42</v>
      </c>
      <c r="B76" s="94" t="s">
        <v>46</v>
      </c>
      <c r="C76" s="94" t="s">
        <v>81</v>
      </c>
      <c r="D76" s="12" t="s">
        <v>15</v>
      </c>
      <c r="E76" s="35">
        <f t="shared" si="8"/>
        <v>0</v>
      </c>
      <c r="F76" s="18">
        <v>0</v>
      </c>
      <c r="G76" s="29">
        <v>0</v>
      </c>
      <c r="H76" s="29">
        <v>0</v>
      </c>
      <c r="I76" s="45">
        <v>0</v>
      </c>
      <c r="J76" s="45">
        <v>0</v>
      </c>
      <c r="K76" s="45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16" s="3" customFormat="1" ht="31.5" customHeight="1">
      <c r="A77" s="82"/>
      <c r="B77" s="95"/>
      <c r="C77" s="95"/>
      <c r="D77" s="38" t="s">
        <v>16</v>
      </c>
      <c r="E77" s="35">
        <f t="shared" si="8"/>
        <v>0</v>
      </c>
      <c r="F77" s="20">
        <f>G77+H77+I77+J77+K77+P77+Q76+R76+S76</f>
        <v>0</v>
      </c>
      <c r="G77" s="32">
        <f>H77+I77+J77+K77+P77+Q76+R76+S76+T76</f>
        <v>0</v>
      </c>
      <c r="H77" s="32">
        <f>I77+J77+K77+P77+Q76+R76+S76+T76+U76</f>
        <v>0</v>
      </c>
      <c r="I77" s="32">
        <f>J77+K77+P77+Q76+R76+S76+T76+U76+V76</f>
        <v>0</v>
      </c>
      <c r="J77" s="32">
        <f>K77+P77+Q76+R76+S76+T76+U76+V76+W76</f>
        <v>0</v>
      </c>
      <c r="K77" s="32">
        <f>P77+Q76+R76+S76+T76+U76+V76+W76+X76</f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</row>
    <row r="78" spans="1:16" s="3" customFormat="1" ht="51.75" customHeight="1">
      <c r="A78" s="82"/>
      <c r="B78" s="95"/>
      <c r="C78" s="95"/>
      <c r="D78" s="38" t="s">
        <v>17</v>
      </c>
      <c r="E78" s="35">
        <f t="shared" si="8"/>
        <v>0</v>
      </c>
      <c r="F78" s="20">
        <f>G78+H78+I78+J78+K78+P78+Q77+R77+S77</f>
        <v>0</v>
      </c>
      <c r="G78" s="32">
        <f>H78+I78+J78+K78+P78+Q77+R77+S77+T77</f>
        <v>0</v>
      </c>
      <c r="H78" s="32">
        <f>I78+J78+K78+P78+Q77+R77+S77+T77+U77</f>
        <v>0</v>
      </c>
      <c r="I78" s="32">
        <f>J78+K78+P78+Q77+R77+S77+T77+U77+V77</f>
        <v>0</v>
      </c>
      <c r="J78" s="32">
        <f>K78+P78+Q77+R77+S77+T77+U77+V77+W77</f>
        <v>0</v>
      </c>
      <c r="K78" s="32">
        <f>P78+Q77+R77+S77+T77+U77+V77+W77+X77</f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</row>
    <row r="79" spans="1:16" s="3" customFormat="1" ht="31.5" customHeight="1">
      <c r="A79" s="82"/>
      <c r="B79" s="95"/>
      <c r="C79" s="95"/>
      <c r="D79" s="38" t="s">
        <v>18</v>
      </c>
      <c r="E79" s="35">
        <f t="shared" si="8"/>
        <v>0</v>
      </c>
      <c r="F79" s="20">
        <f>G79+H79+I79+J79+K79+P79+Q79+R79+S79</f>
        <v>0</v>
      </c>
      <c r="G79" s="32">
        <f>H79+I79+J79+K79+P79+Q79+R79+S79+T79</f>
        <v>0</v>
      </c>
      <c r="H79" s="32">
        <f>I79+J79+K79+P79+Q79+R79+S79+T79+U79</f>
        <v>0</v>
      </c>
      <c r="I79" s="32">
        <f>J79+K79+P79+Q79+R79+S79+T79+U79+V79</f>
        <v>0</v>
      </c>
      <c r="J79" s="32">
        <f>K79+P79+Q79+R79+S79+T79+U79+V79+W79</f>
        <v>0</v>
      </c>
      <c r="K79" s="32">
        <f>P79+Q79+R79+S79+T79+U79+V79+W79+X79</f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</row>
    <row r="80" spans="1:16" s="3" customFormat="1" ht="31.5" customHeight="1">
      <c r="A80" s="83"/>
      <c r="B80" s="96"/>
      <c r="C80" s="96"/>
      <c r="D80" s="38" t="s">
        <v>19</v>
      </c>
      <c r="E80" s="35">
        <f t="shared" si="8"/>
        <v>0</v>
      </c>
      <c r="F80" s="52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</row>
    <row r="81" spans="1:16" s="3" customFormat="1" ht="31.5" customHeight="1">
      <c r="A81" s="81" t="s">
        <v>43</v>
      </c>
      <c r="B81" s="94" t="s">
        <v>48</v>
      </c>
      <c r="C81" s="94" t="s">
        <v>49</v>
      </c>
      <c r="D81" s="12" t="s">
        <v>15</v>
      </c>
      <c r="E81" s="35">
        <f t="shared" si="8"/>
        <v>234640.22999999998</v>
      </c>
      <c r="F81" s="18">
        <f>SUM(F82:F85)</f>
        <v>160116</v>
      </c>
      <c r="G81" s="29">
        <f>SUM(G82:G85)</f>
        <v>74524.23</v>
      </c>
      <c r="H81" s="29">
        <f>SUM(H82:H85)</f>
        <v>0</v>
      </c>
      <c r="I81" s="29">
        <f>SUM(I82:I85)</f>
        <v>0</v>
      </c>
      <c r="J81" s="29">
        <f t="shared" ref="J81:P81" si="10">SUM(J82:J85)</f>
        <v>0</v>
      </c>
      <c r="K81" s="29">
        <f t="shared" si="10"/>
        <v>0</v>
      </c>
      <c r="L81" s="29">
        <f t="shared" si="10"/>
        <v>0</v>
      </c>
      <c r="M81" s="29">
        <f t="shared" si="10"/>
        <v>0</v>
      </c>
      <c r="N81" s="29">
        <f t="shared" si="10"/>
        <v>0</v>
      </c>
      <c r="O81" s="29">
        <f t="shared" si="10"/>
        <v>0</v>
      </c>
      <c r="P81" s="29">
        <f t="shared" si="10"/>
        <v>0</v>
      </c>
    </row>
    <row r="82" spans="1:16" s="3" customFormat="1" ht="31.5" customHeight="1">
      <c r="A82" s="82"/>
      <c r="B82" s="95"/>
      <c r="C82" s="95"/>
      <c r="D82" s="38" t="s">
        <v>16</v>
      </c>
      <c r="E82" s="35">
        <f t="shared" si="8"/>
        <v>0</v>
      </c>
      <c r="F82" s="20">
        <f>G82+H82+I82+J82+K82+P82+Q81+R81+S81</f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</row>
    <row r="83" spans="1:16" s="3" customFormat="1" ht="53.25" customHeight="1">
      <c r="A83" s="82"/>
      <c r="B83" s="95"/>
      <c r="C83" s="95"/>
      <c r="D83" s="38" t="s">
        <v>17</v>
      </c>
      <c r="E83" s="35">
        <f t="shared" si="8"/>
        <v>0</v>
      </c>
      <c r="F83" s="20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</row>
    <row r="84" spans="1:16" s="3" customFormat="1" ht="31.5" customHeight="1">
      <c r="A84" s="82"/>
      <c r="B84" s="95"/>
      <c r="C84" s="95"/>
      <c r="D84" s="38" t="s">
        <v>18</v>
      </c>
      <c r="E84" s="35">
        <f t="shared" si="8"/>
        <v>234640.22999999998</v>
      </c>
      <c r="F84" s="20">
        <v>160116</v>
      </c>
      <c r="G84" s="32">
        <v>74524.23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</row>
    <row r="85" spans="1:16" s="3" customFormat="1" ht="31.5" customHeight="1">
      <c r="A85" s="83"/>
      <c r="B85" s="96"/>
      <c r="C85" s="96"/>
      <c r="D85" s="38" t="s">
        <v>19</v>
      </c>
      <c r="E85" s="35">
        <f t="shared" si="8"/>
        <v>0</v>
      </c>
      <c r="F85" s="20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</row>
    <row r="86" spans="1:16" s="2" customFormat="1" ht="27.75" customHeight="1">
      <c r="A86" s="110"/>
      <c r="B86" s="113" t="s">
        <v>50</v>
      </c>
      <c r="C86" s="116"/>
      <c r="D86" s="12" t="s">
        <v>15</v>
      </c>
      <c r="E86" s="26">
        <f>+F86+G86+H86+I86+J86+K86+P86</f>
        <v>249240.22999999998</v>
      </c>
      <c r="F86" s="40">
        <f t="shared" ref="F86:O86" si="11">(F89+F88)</f>
        <v>160116</v>
      </c>
      <c r="G86" s="41">
        <f t="shared" si="11"/>
        <v>89124.23</v>
      </c>
      <c r="H86" s="41">
        <f t="shared" si="11"/>
        <v>0</v>
      </c>
      <c r="I86" s="41">
        <f t="shared" si="11"/>
        <v>0</v>
      </c>
      <c r="J86" s="41">
        <f t="shared" si="11"/>
        <v>0</v>
      </c>
      <c r="K86" s="41">
        <f t="shared" si="11"/>
        <v>0</v>
      </c>
      <c r="L86" s="41">
        <f t="shared" si="11"/>
        <v>0</v>
      </c>
      <c r="M86" s="41">
        <f t="shared" si="11"/>
        <v>0</v>
      </c>
      <c r="N86" s="41">
        <f t="shared" si="11"/>
        <v>0</v>
      </c>
      <c r="O86" s="41">
        <f t="shared" si="11"/>
        <v>0</v>
      </c>
      <c r="P86" s="30">
        <f>Q90+R90+S90+T90+U90+V90+W90+X90+Y90</f>
        <v>0</v>
      </c>
    </row>
    <row r="87" spans="1:16" s="2" customFormat="1" ht="31.5" customHeight="1">
      <c r="A87" s="111"/>
      <c r="B87" s="114"/>
      <c r="C87" s="117"/>
      <c r="D87" s="38" t="s">
        <v>16</v>
      </c>
      <c r="E87" s="26">
        <f>+F87+G87+H87+I87+J87+K87+P87</f>
        <v>0</v>
      </c>
      <c r="F87" s="53">
        <v>0</v>
      </c>
      <c r="G87" s="21">
        <v>0</v>
      </c>
      <c r="H87" s="21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</row>
    <row r="88" spans="1:16" s="2" customFormat="1" ht="31.5" customHeight="1">
      <c r="A88" s="111"/>
      <c r="B88" s="114"/>
      <c r="C88" s="117"/>
      <c r="D88" s="38" t="s">
        <v>17</v>
      </c>
      <c r="E88" s="26">
        <f>+F88+G88+H88+I88+J88+K88+P88</f>
        <v>0</v>
      </c>
      <c r="F88" s="43">
        <f t="shared" ref="F88:P89" si="12">F63+F68+F73+F78</f>
        <v>0</v>
      </c>
      <c r="G88" s="54">
        <f t="shared" si="12"/>
        <v>0</v>
      </c>
      <c r="H88" s="54">
        <f t="shared" si="12"/>
        <v>0</v>
      </c>
      <c r="I88" s="44">
        <f t="shared" si="12"/>
        <v>0</v>
      </c>
      <c r="J88" s="44">
        <f t="shared" si="12"/>
        <v>0</v>
      </c>
      <c r="K88" s="44">
        <f t="shared" si="12"/>
        <v>0</v>
      </c>
      <c r="L88" s="44">
        <f t="shared" si="12"/>
        <v>0</v>
      </c>
      <c r="M88" s="44">
        <f t="shared" si="12"/>
        <v>0</v>
      </c>
      <c r="N88" s="44">
        <f t="shared" si="12"/>
        <v>0</v>
      </c>
      <c r="O88" s="44">
        <f t="shared" si="12"/>
        <v>0</v>
      </c>
      <c r="P88" s="44">
        <f t="shared" si="12"/>
        <v>0</v>
      </c>
    </row>
    <row r="89" spans="1:16" s="2" customFormat="1" ht="31.5" customHeight="1">
      <c r="A89" s="111"/>
      <c r="B89" s="114"/>
      <c r="C89" s="117"/>
      <c r="D89" s="38" t="s">
        <v>18</v>
      </c>
      <c r="E89" s="26">
        <f>+F89+G89+H89+I89+J89+K89+P89</f>
        <v>249240.22999999998</v>
      </c>
      <c r="F89" s="43">
        <f>F64+F69+F74+F79+F84</f>
        <v>160116</v>
      </c>
      <c r="G89" s="44">
        <f>G64+G69+G74+G79+G84</f>
        <v>89124.23</v>
      </c>
      <c r="H89" s="44">
        <f>H64+H69+H74+H79+H84</f>
        <v>0</v>
      </c>
      <c r="I89" s="43">
        <f>I64+I69+I74+I79+I84</f>
        <v>0</v>
      </c>
      <c r="J89" s="44">
        <f>J64+J69+J74+J79</f>
        <v>0</v>
      </c>
      <c r="K89" s="44">
        <f>K64+K69+K74+K79</f>
        <v>0</v>
      </c>
      <c r="L89" s="44">
        <f t="shared" si="12"/>
        <v>0</v>
      </c>
      <c r="M89" s="44">
        <f t="shared" si="12"/>
        <v>0</v>
      </c>
      <c r="N89" s="44">
        <f t="shared" si="12"/>
        <v>0</v>
      </c>
      <c r="O89" s="44">
        <f t="shared" si="12"/>
        <v>0</v>
      </c>
      <c r="P89" s="44">
        <f>P64+P69+P74+P79</f>
        <v>0</v>
      </c>
    </row>
    <row r="90" spans="1:16" s="2" customFormat="1" ht="31.5" customHeight="1">
      <c r="A90" s="112"/>
      <c r="B90" s="115"/>
      <c r="C90" s="118"/>
      <c r="D90" s="38" t="s">
        <v>19</v>
      </c>
      <c r="E90" s="26">
        <f>+F90+G90+H90+I90+J90+K90+P90</f>
        <v>0</v>
      </c>
      <c r="F90" s="52">
        <v>0</v>
      </c>
      <c r="G90" s="21">
        <v>0</v>
      </c>
      <c r="H90" s="21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</row>
    <row r="91" spans="1:16" ht="21" customHeight="1">
      <c r="A91" s="123" t="s">
        <v>59</v>
      </c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5"/>
    </row>
    <row r="92" spans="1:16" s="3" customFormat="1" ht="31.5" customHeight="1">
      <c r="A92" s="81" t="s">
        <v>60</v>
      </c>
      <c r="B92" s="94" t="s">
        <v>66</v>
      </c>
      <c r="C92" s="94" t="s">
        <v>87</v>
      </c>
      <c r="D92" s="12" t="s">
        <v>15</v>
      </c>
      <c r="E92" s="35">
        <f t="shared" ref="E92:E106" si="13">F92+G92+H92+I92+J92+K92+L92+M92+N92+O92+P92</f>
        <v>1440000</v>
      </c>
      <c r="F92" s="26">
        <f>SUM(F94:F95)</f>
        <v>0</v>
      </c>
      <c r="G92" s="16">
        <f t="shared" ref="G92:P92" si="14">G94+G95</f>
        <v>1440000</v>
      </c>
      <c r="H92" s="16">
        <f t="shared" si="14"/>
        <v>0</v>
      </c>
      <c r="I92" s="25">
        <f t="shared" si="14"/>
        <v>0</v>
      </c>
      <c r="J92" s="25">
        <f t="shared" si="14"/>
        <v>0</v>
      </c>
      <c r="K92" s="25">
        <f t="shared" si="14"/>
        <v>0</v>
      </c>
      <c r="L92" s="25">
        <f t="shared" si="14"/>
        <v>0</v>
      </c>
      <c r="M92" s="25">
        <f t="shared" si="14"/>
        <v>0</v>
      </c>
      <c r="N92" s="25">
        <f t="shared" si="14"/>
        <v>0</v>
      </c>
      <c r="O92" s="25">
        <f t="shared" si="14"/>
        <v>0</v>
      </c>
      <c r="P92" s="25">
        <f t="shared" si="14"/>
        <v>0</v>
      </c>
    </row>
    <row r="93" spans="1:16" s="3" customFormat="1" ht="31.5" customHeight="1">
      <c r="A93" s="82"/>
      <c r="B93" s="95"/>
      <c r="C93" s="95"/>
      <c r="D93" s="38" t="s">
        <v>16</v>
      </c>
      <c r="E93" s="35">
        <f t="shared" si="13"/>
        <v>0</v>
      </c>
      <c r="F93" s="20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f>Q92+R92+S92+T92+U92+V92+W92+X92+Y92</f>
        <v>0</v>
      </c>
    </row>
    <row r="94" spans="1:16" s="3" customFormat="1" ht="31.5" customHeight="1">
      <c r="A94" s="82"/>
      <c r="B94" s="95"/>
      <c r="C94" s="95"/>
      <c r="D94" s="38" t="s">
        <v>17</v>
      </c>
      <c r="E94" s="35">
        <f t="shared" si="13"/>
        <v>1440000</v>
      </c>
      <c r="F94" s="27">
        <v>0</v>
      </c>
      <c r="G94" s="22">
        <v>1440000</v>
      </c>
      <c r="H94" s="22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f t="shared" ref="P94" si="15">Q94+R94+S94+T94+U94+V94+W94+X94+Y94</f>
        <v>0</v>
      </c>
    </row>
    <row r="95" spans="1:16" s="3" customFormat="1" ht="31.5" customHeight="1">
      <c r="A95" s="82"/>
      <c r="B95" s="95"/>
      <c r="C95" s="95"/>
      <c r="D95" s="38" t="s">
        <v>18</v>
      </c>
      <c r="E95" s="35">
        <f t="shared" si="13"/>
        <v>0</v>
      </c>
      <c r="F95" s="55">
        <v>0</v>
      </c>
      <c r="G95" s="22">
        <v>0</v>
      </c>
      <c r="H95" s="22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</row>
    <row r="96" spans="1:16" s="3" customFormat="1" ht="31.5" customHeight="1">
      <c r="A96" s="83"/>
      <c r="B96" s="96"/>
      <c r="C96" s="96"/>
      <c r="D96" s="38" t="s">
        <v>19</v>
      </c>
      <c r="E96" s="35">
        <f t="shared" si="13"/>
        <v>0</v>
      </c>
      <c r="F96" s="20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f>Q95+R95+S95+T95+U95+V95+W95+X95+Y95</f>
        <v>0</v>
      </c>
    </row>
    <row r="97" spans="1:17" s="3" customFormat="1" ht="31.5" customHeight="1">
      <c r="A97" s="81" t="s">
        <v>61</v>
      </c>
      <c r="B97" s="94" t="s">
        <v>65</v>
      </c>
      <c r="C97" s="94" t="s">
        <v>63</v>
      </c>
      <c r="D97" s="12" t="s">
        <v>15</v>
      </c>
      <c r="E97" s="35">
        <f t="shared" si="13"/>
        <v>279002.54000000004</v>
      </c>
      <c r="F97" s="26">
        <f>SUM(F99:F100)</f>
        <v>60000</v>
      </c>
      <c r="G97" s="16">
        <f t="shared" ref="G97:P97" si="16">G99+G100</f>
        <v>219002.54</v>
      </c>
      <c r="H97" s="16">
        <f t="shared" si="16"/>
        <v>0</v>
      </c>
      <c r="I97" s="25">
        <f t="shared" si="16"/>
        <v>0</v>
      </c>
      <c r="J97" s="25">
        <f t="shared" si="16"/>
        <v>0</v>
      </c>
      <c r="K97" s="25">
        <f t="shared" si="16"/>
        <v>0</v>
      </c>
      <c r="L97" s="25">
        <f t="shared" si="16"/>
        <v>0</v>
      </c>
      <c r="M97" s="25">
        <f t="shared" si="16"/>
        <v>0</v>
      </c>
      <c r="N97" s="25">
        <f t="shared" si="16"/>
        <v>0</v>
      </c>
      <c r="O97" s="25">
        <f t="shared" si="16"/>
        <v>0</v>
      </c>
      <c r="P97" s="25">
        <f t="shared" si="16"/>
        <v>0</v>
      </c>
    </row>
    <row r="98" spans="1:17" s="3" customFormat="1" ht="31.5" customHeight="1">
      <c r="A98" s="82"/>
      <c r="B98" s="95"/>
      <c r="C98" s="95"/>
      <c r="D98" s="38" t="s">
        <v>16</v>
      </c>
      <c r="E98" s="35">
        <f t="shared" si="13"/>
        <v>0</v>
      </c>
      <c r="F98" s="20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f>Q97+R97+S97+T97+U97+V97+W97+X97+Y97</f>
        <v>0</v>
      </c>
    </row>
    <row r="99" spans="1:17" s="3" customFormat="1" ht="31.5" customHeight="1">
      <c r="A99" s="82"/>
      <c r="B99" s="95"/>
      <c r="C99" s="95"/>
      <c r="D99" s="38" t="s">
        <v>17</v>
      </c>
      <c r="E99" s="35">
        <f t="shared" si="13"/>
        <v>0</v>
      </c>
      <c r="F99" s="27">
        <v>0</v>
      </c>
      <c r="G99" s="22">
        <v>0</v>
      </c>
      <c r="H99" s="22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</row>
    <row r="100" spans="1:17" s="3" customFormat="1" ht="31.5" customHeight="1">
      <c r="A100" s="82"/>
      <c r="B100" s="95"/>
      <c r="C100" s="95"/>
      <c r="D100" s="38" t="s">
        <v>18</v>
      </c>
      <c r="E100" s="35">
        <f t="shared" si="13"/>
        <v>279002.54000000004</v>
      </c>
      <c r="F100" s="55">
        <v>60000</v>
      </c>
      <c r="G100" s="22">
        <v>219002.54</v>
      </c>
      <c r="H100" s="22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</row>
    <row r="101" spans="1:17" s="3" customFormat="1" ht="62.25" customHeight="1">
      <c r="A101" s="83"/>
      <c r="B101" s="96"/>
      <c r="C101" s="96"/>
      <c r="D101" s="38" t="s">
        <v>19</v>
      </c>
      <c r="E101" s="35">
        <f t="shared" si="13"/>
        <v>0</v>
      </c>
      <c r="F101" s="20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</row>
    <row r="102" spans="1:17" s="3" customFormat="1" ht="31.5" customHeight="1">
      <c r="A102" s="81" t="s">
        <v>62</v>
      </c>
      <c r="B102" s="94" t="s">
        <v>64</v>
      </c>
      <c r="C102" s="94" t="s">
        <v>63</v>
      </c>
      <c r="D102" s="12" t="s">
        <v>15</v>
      </c>
      <c r="E102" s="35">
        <f t="shared" si="13"/>
        <v>0</v>
      </c>
      <c r="F102" s="26">
        <f>SUM(F104:F105)</f>
        <v>0</v>
      </c>
      <c r="G102" s="16">
        <f t="shared" ref="G102:P102" si="17">G104+G105</f>
        <v>0</v>
      </c>
      <c r="H102" s="16">
        <f t="shared" si="17"/>
        <v>0</v>
      </c>
      <c r="I102" s="25">
        <f t="shared" si="17"/>
        <v>0</v>
      </c>
      <c r="J102" s="25">
        <f t="shared" si="17"/>
        <v>0</v>
      </c>
      <c r="K102" s="25">
        <f t="shared" si="17"/>
        <v>0</v>
      </c>
      <c r="L102" s="25">
        <f t="shared" si="17"/>
        <v>0</v>
      </c>
      <c r="M102" s="25">
        <f t="shared" si="17"/>
        <v>0</v>
      </c>
      <c r="N102" s="25">
        <f t="shared" si="17"/>
        <v>0</v>
      </c>
      <c r="O102" s="25">
        <f t="shared" si="17"/>
        <v>0</v>
      </c>
      <c r="P102" s="25">
        <f t="shared" si="17"/>
        <v>0</v>
      </c>
    </row>
    <row r="103" spans="1:17" s="3" customFormat="1" ht="31.5" customHeight="1">
      <c r="A103" s="82"/>
      <c r="B103" s="95"/>
      <c r="C103" s="95"/>
      <c r="D103" s="38" t="s">
        <v>16</v>
      </c>
      <c r="E103" s="35">
        <f t="shared" si="13"/>
        <v>0</v>
      </c>
      <c r="F103" s="20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</row>
    <row r="104" spans="1:17" s="3" customFormat="1" ht="31.5" customHeight="1">
      <c r="A104" s="82"/>
      <c r="B104" s="95"/>
      <c r="C104" s="95"/>
      <c r="D104" s="38" t="s">
        <v>17</v>
      </c>
      <c r="E104" s="35">
        <f t="shared" si="13"/>
        <v>0</v>
      </c>
      <c r="F104" s="27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</row>
    <row r="105" spans="1:17" s="3" customFormat="1" ht="31.5" customHeight="1">
      <c r="A105" s="82"/>
      <c r="B105" s="95"/>
      <c r="C105" s="95"/>
      <c r="D105" s="38" t="s">
        <v>18</v>
      </c>
      <c r="E105" s="35">
        <f t="shared" si="13"/>
        <v>0</v>
      </c>
      <c r="F105" s="55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</row>
    <row r="106" spans="1:17" s="3" customFormat="1" ht="31.5" customHeight="1">
      <c r="A106" s="83"/>
      <c r="B106" s="96"/>
      <c r="C106" s="96"/>
      <c r="D106" s="38" t="s">
        <v>19</v>
      </c>
      <c r="E106" s="35">
        <f t="shared" si="13"/>
        <v>0</v>
      </c>
      <c r="F106" s="20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</row>
    <row r="107" spans="1:17" s="2" customFormat="1" ht="27.75" customHeight="1">
      <c r="A107" s="110"/>
      <c r="B107" s="113" t="s">
        <v>58</v>
      </c>
      <c r="C107" s="116"/>
      <c r="D107" s="12" t="s">
        <v>15</v>
      </c>
      <c r="E107" s="26">
        <f>F107+G107+H107+I107+J107+K107+P107</f>
        <v>1719002.54</v>
      </c>
      <c r="F107" s="40">
        <f t="shared" ref="F107:O107" si="18">(F110+F109)</f>
        <v>60000</v>
      </c>
      <c r="G107" s="41">
        <f t="shared" si="18"/>
        <v>1659002.54</v>
      </c>
      <c r="H107" s="41">
        <f t="shared" si="18"/>
        <v>0</v>
      </c>
      <c r="I107" s="41">
        <f t="shared" si="18"/>
        <v>0</v>
      </c>
      <c r="J107" s="41">
        <f t="shared" si="18"/>
        <v>0</v>
      </c>
      <c r="K107" s="41">
        <f t="shared" si="18"/>
        <v>0</v>
      </c>
      <c r="L107" s="41">
        <f t="shared" si="18"/>
        <v>0</v>
      </c>
      <c r="M107" s="41">
        <f t="shared" si="18"/>
        <v>0</v>
      </c>
      <c r="N107" s="41">
        <f t="shared" si="18"/>
        <v>0</v>
      </c>
      <c r="O107" s="41">
        <f t="shared" si="18"/>
        <v>0</v>
      </c>
      <c r="P107" s="30">
        <f>Q111+R111+S111+T111+U111+V111+W111+X111+Y111</f>
        <v>0</v>
      </c>
    </row>
    <row r="108" spans="1:17" s="2" customFormat="1" ht="31.5" customHeight="1">
      <c r="A108" s="111"/>
      <c r="B108" s="114"/>
      <c r="C108" s="117"/>
      <c r="D108" s="38" t="s">
        <v>16</v>
      </c>
      <c r="E108" s="26">
        <f>+F108+G108+H108+I108+J108+K108+P108</f>
        <v>0</v>
      </c>
      <c r="F108" s="53">
        <v>0</v>
      </c>
      <c r="G108" s="21">
        <v>0</v>
      </c>
      <c r="H108" s="21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</row>
    <row r="109" spans="1:17" s="2" customFormat="1" ht="31.5" customHeight="1">
      <c r="A109" s="111"/>
      <c r="B109" s="114"/>
      <c r="C109" s="117"/>
      <c r="D109" s="38" t="s">
        <v>17</v>
      </c>
      <c r="E109" s="26">
        <f>+F109+G109+H109+I109+J109+K109+P109</f>
        <v>1440000</v>
      </c>
      <c r="F109" s="43">
        <f t="shared" ref="F109:P109" si="19">F88+F94+F99+F104</f>
        <v>0</v>
      </c>
      <c r="G109" s="44">
        <f t="shared" si="19"/>
        <v>1440000</v>
      </c>
      <c r="H109" s="54">
        <f t="shared" si="19"/>
        <v>0</v>
      </c>
      <c r="I109" s="44">
        <f t="shared" si="19"/>
        <v>0</v>
      </c>
      <c r="J109" s="44">
        <f t="shared" si="19"/>
        <v>0</v>
      </c>
      <c r="K109" s="44">
        <f t="shared" si="19"/>
        <v>0</v>
      </c>
      <c r="L109" s="44">
        <f t="shared" si="19"/>
        <v>0</v>
      </c>
      <c r="M109" s="44">
        <f t="shared" si="19"/>
        <v>0</v>
      </c>
      <c r="N109" s="44">
        <f t="shared" si="19"/>
        <v>0</v>
      </c>
      <c r="O109" s="44">
        <f t="shared" si="19"/>
        <v>0</v>
      </c>
      <c r="P109" s="44">
        <f t="shared" si="19"/>
        <v>0</v>
      </c>
    </row>
    <row r="110" spans="1:17" s="2" customFormat="1" ht="31.5" customHeight="1">
      <c r="A110" s="111"/>
      <c r="B110" s="114"/>
      <c r="C110" s="117"/>
      <c r="D110" s="38" t="s">
        <v>18</v>
      </c>
      <c r="E110" s="26">
        <f>+F110+G110+H110+I110+J110+K110+P110</f>
        <v>279002.54000000004</v>
      </c>
      <c r="F110" s="43">
        <f t="shared" ref="F110:P110" si="20">F95+F100+F105</f>
        <v>60000</v>
      </c>
      <c r="G110" s="44">
        <f t="shared" si="20"/>
        <v>219002.54</v>
      </c>
      <c r="H110" s="44">
        <f t="shared" si="20"/>
        <v>0</v>
      </c>
      <c r="I110" s="43">
        <f t="shared" si="20"/>
        <v>0</v>
      </c>
      <c r="J110" s="44">
        <f t="shared" si="20"/>
        <v>0</v>
      </c>
      <c r="K110" s="44">
        <f t="shared" si="20"/>
        <v>0</v>
      </c>
      <c r="L110" s="44">
        <f t="shared" si="20"/>
        <v>0</v>
      </c>
      <c r="M110" s="44">
        <f t="shared" si="20"/>
        <v>0</v>
      </c>
      <c r="N110" s="44">
        <f t="shared" si="20"/>
        <v>0</v>
      </c>
      <c r="O110" s="44">
        <f t="shared" si="20"/>
        <v>0</v>
      </c>
      <c r="P110" s="44">
        <f t="shared" si="20"/>
        <v>0</v>
      </c>
    </row>
    <row r="111" spans="1:17" s="2" customFormat="1" ht="31.5" customHeight="1">
      <c r="A111" s="112"/>
      <c r="B111" s="115"/>
      <c r="C111" s="118"/>
      <c r="D111" s="38" t="s">
        <v>19</v>
      </c>
      <c r="E111" s="26">
        <f>+F111+G111+H111+I111+J111+K111+P111</f>
        <v>0</v>
      </c>
      <c r="F111" s="52">
        <v>0</v>
      </c>
      <c r="G111" s="21">
        <v>0</v>
      </c>
      <c r="H111" s="21">
        <v>0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</row>
    <row r="112" spans="1:17" s="2" customFormat="1" ht="31.5" customHeight="1">
      <c r="A112" s="98" t="s">
        <v>73</v>
      </c>
      <c r="B112" s="99"/>
      <c r="C112" s="100"/>
      <c r="D112" s="15" t="s">
        <v>15</v>
      </c>
      <c r="E112" s="16">
        <f>+F112+G112+H112+I112+J112+K112+P112+L112+M112+N112+O112</f>
        <v>48331172.469999999</v>
      </c>
      <c r="F112" s="74">
        <f>F113+F114+F115+F116</f>
        <v>14790500.34</v>
      </c>
      <c r="G112" s="74">
        <f>G113+G114+G115+G116</f>
        <v>16498772.130000001</v>
      </c>
      <c r="H112" s="73">
        <f>H113+H114+H115+H116</f>
        <v>11024600</v>
      </c>
      <c r="I112" s="73">
        <f>I113+I114+I115+I116</f>
        <v>6017300</v>
      </c>
      <c r="J112" s="73">
        <f t="shared" ref="J112:P112" si="21">J113+J114+J115+J116</f>
        <v>0</v>
      </c>
      <c r="K112" s="73">
        <f t="shared" si="21"/>
        <v>0</v>
      </c>
      <c r="L112" s="73">
        <f t="shared" si="21"/>
        <v>0</v>
      </c>
      <c r="M112" s="73">
        <f t="shared" si="21"/>
        <v>0</v>
      </c>
      <c r="N112" s="73">
        <f t="shared" si="21"/>
        <v>0</v>
      </c>
      <c r="O112" s="73">
        <f t="shared" si="21"/>
        <v>0</v>
      </c>
      <c r="P112" s="73">
        <f t="shared" si="21"/>
        <v>0</v>
      </c>
      <c r="Q112" s="66"/>
    </row>
    <row r="113" spans="1:17" s="3" customFormat="1" ht="31.5" customHeight="1">
      <c r="A113" s="101"/>
      <c r="B113" s="102"/>
      <c r="C113" s="103"/>
      <c r="D113" s="14" t="s">
        <v>16</v>
      </c>
      <c r="E113" s="16">
        <f>+F113+G113+H113+I113+J113+K113+L113+M113+N113+O113+P113</f>
        <v>0</v>
      </c>
      <c r="F113" s="70">
        <v>0</v>
      </c>
      <c r="G113" s="70">
        <v>0</v>
      </c>
      <c r="H113" s="52">
        <v>0</v>
      </c>
      <c r="I113" s="52">
        <v>0</v>
      </c>
      <c r="J113" s="52">
        <v>0</v>
      </c>
      <c r="K113" s="52">
        <v>0</v>
      </c>
      <c r="L113" s="52">
        <v>0</v>
      </c>
      <c r="M113" s="52">
        <v>0</v>
      </c>
      <c r="N113" s="52">
        <v>0</v>
      </c>
      <c r="O113" s="52">
        <v>0</v>
      </c>
      <c r="P113" s="52">
        <v>0</v>
      </c>
      <c r="Q113" s="67"/>
    </row>
    <row r="114" spans="1:17" s="3" customFormat="1" ht="31.5" customHeight="1">
      <c r="A114" s="101"/>
      <c r="B114" s="102"/>
      <c r="C114" s="103"/>
      <c r="D114" s="14" t="s">
        <v>17</v>
      </c>
      <c r="E114" s="16">
        <f>+F114+G114+H114+I114+J114+K114+L114+M114+N114+O114+P114</f>
        <v>2275900</v>
      </c>
      <c r="F114" s="71">
        <f>F41+F57+F88+F109</f>
        <v>576700</v>
      </c>
      <c r="G114" s="71">
        <f>G41+G57+G88+G109</f>
        <v>1589600</v>
      </c>
      <c r="H114" s="72">
        <f>H41+H57+H88+H109</f>
        <v>54800</v>
      </c>
      <c r="I114" s="72">
        <f>I41+I57+I88+I109</f>
        <v>54800</v>
      </c>
      <c r="J114" s="72">
        <f t="shared" ref="J114:P114" si="22">J41+J57+J88+J109</f>
        <v>0</v>
      </c>
      <c r="K114" s="72">
        <f t="shared" si="22"/>
        <v>0</v>
      </c>
      <c r="L114" s="72">
        <f t="shared" si="22"/>
        <v>0</v>
      </c>
      <c r="M114" s="72">
        <f t="shared" si="22"/>
        <v>0</v>
      </c>
      <c r="N114" s="72">
        <f t="shared" si="22"/>
        <v>0</v>
      </c>
      <c r="O114" s="72">
        <f t="shared" si="22"/>
        <v>0</v>
      </c>
      <c r="P114" s="72">
        <f t="shared" si="22"/>
        <v>0</v>
      </c>
      <c r="Q114" s="67"/>
    </row>
    <row r="115" spans="1:17" s="2" customFormat="1" ht="32.25" customHeight="1">
      <c r="A115" s="101"/>
      <c r="B115" s="102"/>
      <c r="C115" s="103"/>
      <c r="D115" s="14" t="s">
        <v>18</v>
      </c>
      <c r="E115" s="16">
        <f>F115+G115+H115+I115+J115+K115+L115+M115+N115+O115+P115</f>
        <v>46055272.469999999</v>
      </c>
      <c r="F115" s="71">
        <f>F110+F89+F58+F42</f>
        <v>14213800.34</v>
      </c>
      <c r="G115" s="71">
        <f>G110+G89+G58+G42</f>
        <v>14909172.130000001</v>
      </c>
      <c r="H115" s="72">
        <f>H110+H89+H58+H42</f>
        <v>10969800</v>
      </c>
      <c r="I115" s="72">
        <f>I110+I89+I58+I42</f>
        <v>5962500</v>
      </c>
      <c r="J115" s="72">
        <f t="shared" ref="J115:P115" si="23">J110+J89+J58+J42</f>
        <v>0</v>
      </c>
      <c r="K115" s="72">
        <f t="shared" si="23"/>
        <v>0</v>
      </c>
      <c r="L115" s="72">
        <f t="shared" si="23"/>
        <v>0</v>
      </c>
      <c r="M115" s="72">
        <f t="shared" si="23"/>
        <v>0</v>
      </c>
      <c r="N115" s="72">
        <f t="shared" si="23"/>
        <v>0</v>
      </c>
      <c r="O115" s="72">
        <f t="shared" si="23"/>
        <v>0</v>
      </c>
      <c r="P115" s="72">
        <f t="shared" si="23"/>
        <v>0</v>
      </c>
      <c r="Q115" s="67"/>
    </row>
    <row r="116" spans="1:17" s="2" customFormat="1" ht="32.25" customHeight="1">
      <c r="A116" s="104"/>
      <c r="B116" s="105"/>
      <c r="C116" s="106"/>
      <c r="D116" s="14" t="s">
        <v>19</v>
      </c>
      <c r="E116" s="50">
        <f>F116+G116+H116+I116+J116+K116+L116+M116+N116+O116+P116+Q116</f>
        <v>0</v>
      </c>
      <c r="F116" s="70">
        <f t="shared" ref="F116:G116" si="24">F80+F44+F23</f>
        <v>0</v>
      </c>
      <c r="G116" s="21">
        <f t="shared" si="24"/>
        <v>0</v>
      </c>
      <c r="H116" s="21">
        <f>H81+H44+H23</f>
        <v>0</v>
      </c>
      <c r="I116" s="21">
        <f>I80+I44+I23</f>
        <v>0</v>
      </c>
      <c r="J116" s="21">
        <f>J80+J44+J23</f>
        <v>0</v>
      </c>
      <c r="K116" s="21">
        <f>K80+K44+K23</f>
        <v>0</v>
      </c>
      <c r="L116" s="21">
        <f t="shared" ref="L116:O116" si="25">L81+L44+L23</f>
        <v>0</v>
      </c>
      <c r="M116" s="21">
        <f t="shared" si="25"/>
        <v>0</v>
      </c>
      <c r="N116" s="21">
        <f t="shared" si="25"/>
        <v>0</v>
      </c>
      <c r="O116" s="21">
        <f t="shared" si="25"/>
        <v>0</v>
      </c>
      <c r="P116" s="21">
        <f>P80+P44+P23</f>
        <v>0</v>
      </c>
      <c r="Q116" s="67"/>
    </row>
    <row r="117" spans="1:17" s="2" customFormat="1" ht="32.25" customHeight="1">
      <c r="A117" s="98" t="s">
        <v>74</v>
      </c>
      <c r="B117" s="99"/>
      <c r="C117" s="100"/>
      <c r="D117" s="15" t="s">
        <v>15</v>
      </c>
      <c r="E117" s="50">
        <f>E118+E119+E120+E121</f>
        <v>0</v>
      </c>
      <c r="F117" s="50">
        <f t="shared" ref="F117:P117" si="26">F118+F119+F120+F121</f>
        <v>0</v>
      </c>
      <c r="G117" s="50">
        <f t="shared" si="26"/>
        <v>0</v>
      </c>
      <c r="H117" s="50">
        <f t="shared" si="26"/>
        <v>0</v>
      </c>
      <c r="I117" s="50">
        <f t="shared" si="26"/>
        <v>0</v>
      </c>
      <c r="J117" s="50">
        <f t="shared" si="26"/>
        <v>0</v>
      </c>
      <c r="K117" s="50">
        <f t="shared" si="26"/>
        <v>0</v>
      </c>
      <c r="L117" s="50">
        <f t="shared" si="26"/>
        <v>0</v>
      </c>
      <c r="M117" s="50">
        <f t="shared" si="26"/>
        <v>0</v>
      </c>
      <c r="N117" s="50">
        <f t="shared" si="26"/>
        <v>0</v>
      </c>
      <c r="O117" s="50">
        <f t="shared" si="26"/>
        <v>0</v>
      </c>
      <c r="P117" s="50">
        <f t="shared" si="26"/>
        <v>0</v>
      </c>
      <c r="Q117" s="66"/>
    </row>
    <row r="118" spans="1:17" s="2" customFormat="1" ht="32.25" customHeight="1">
      <c r="A118" s="101"/>
      <c r="B118" s="102"/>
      <c r="C118" s="103"/>
      <c r="D118" s="14" t="s">
        <v>16</v>
      </c>
      <c r="E118" s="50">
        <f t="shared" ref="E118:E126" si="27">F118+G118+H118+I118+J118+K118+L118+M118+N118+O118+P118+Q118</f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67"/>
    </row>
    <row r="119" spans="1:17" s="2" customFormat="1" ht="29.25" customHeight="1">
      <c r="A119" s="101"/>
      <c r="B119" s="102"/>
      <c r="C119" s="103"/>
      <c r="D119" s="14" t="s">
        <v>17</v>
      </c>
      <c r="E119" s="50">
        <f t="shared" si="27"/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67"/>
    </row>
    <row r="120" spans="1:17" s="2" customFormat="1" ht="32.25" customHeight="1">
      <c r="A120" s="101"/>
      <c r="B120" s="102"/>
      <c r="C120" s="103"/>
      <c r="D120" s="14" t="s">
        <v>18</v>
      </c>
      <c r="E120" s="50">
        <f t="shared" si="27"/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67"/>
    </row>
    <row r="121" spans="1:17" s="2" customFormat="1" ht="32.25" customHeight="1">
      <c r="A121" s="104"/>
      <c r="B121" s="105"/>
      <c r="C121" s="106"/>
      <c r="D121" s="14" t="s">
        <v>19</v>
      </c>
      <c r="E121" s="50">
        <f t="shared" si="27"/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67"/>
    </row>
    <row r="122" spans="1:17" s="2" customFormat="1" ht="32.25" customHeight="1">
      <c r="A122" s="98" t="s">
        <v>72</v>
      </c>
      <c r="B122" s="99"/>
      <c r="C122" s="100"/>
      <c r="D122" s="15" t="s">
        <v>15</v>
      </c>
      <c r="E122" s="35">
        <f t="shared" si="27"/>
        <v>48331172.469999999</v>
      </c>
      <c r="F122" s="35">
        <f>F123+F124+F125+F126</f>
        <v>14790500.34</v>
      </c>
      <c r="G122" s="35">
        <f>G123+G124+G125+G126</f>
        <v>16498772.130000001</v>
      </c>
      <c r="H122" s="35">
        <f t="shared" ref="H122:P122" si="28">H123+H124+H125+H126</f>
        <v>11024600</v>
      </c>
      <c r="I122" s="35">
        <f t="shared" si="28"/>
        <v>6017300</v>
      </c>
      <c r="J122" s="35">
        <f t="shared" si="28"/>
        <v>0</v>
      </c>
      <c r="K122" s="35">
        <f t="shared" si="28"/>
        <v>0</v>
      </c>
      <c r="L122" s="35">
        <f t="shared" si="28"/>
        <v>0</v>
      </c>
      <c r="M122" s="35">
        <f t="shared" si="28"/>
        <v>0</v>
      </c>
      <c r="N122" s="35">
        <f t="shared" si="28"/>
        <v>0</v>
      </c>
      <c r="O122" s="35">
        <f t="shared" si="28"/>
        <v>0</v>
      </c>
      <c r="P122" s="35">
        <f t="shared" si="28"/>
        <v>0</v>
      </c>
      <c r="Q122" s="68"/>
    </row>
    <row r="123" spans="1:17" s="2" customFormat="1" ht="32.25" customHeight="1">
      <c r="A123" s="101"/>
      <c r="B123" s="102"/>
      <c r="C123" s="103"/>
      <c r="D123" s="14" t="s">
        <v>16</v>
      </c>
      <c r="E123" s="35">
        <f t="shared" si="27"/>
        <v>0</v>
      </c>
      <c r="F123" s="36">
        <f>F113</f>
        <v>0</v>
      </c>
      <c r="G123" s="36">
        <f t="shared" ref="G123:P123" si="29">G113</f>
        <v>0</v>
      </c>
      <c r="H123" s="36">
        <f t="shared" si="29"/>
        <v>0</v>
      </c>
      <c r="I123" s="36">
        <f t="shared" si="29"/>
        <v>0</v>
      </c>
      <c r="J123" s="36">
        <f t="shared" si="29"/>
        <v>0</v>
      </c>
      <c r="K123" s="36">
        <f t="shared" si="29"/>
        <v>0</v>
      </c>
      <c r="L123" s="36">
        <f t="shared" si="29"/>
        <v>0</v>
      </c>
      <c r="M123" s="36">
        <f t="shared" si="29"/>
        <v>0</v>
      </c>
      <c r="N123" s="36">
        <f t="shared" si="29"/>
        <v>0</v>
      </c>
      <c r="O123" s="36">
        <f t="shared" si="29"/>
        <v>0</v>
      </c>
      <c r="P123" s="36">
        <f t="shared" si="29"/>
        <v>0</v>
      </c>
      <c r="Q123" s="69"/>
    </row>
    <row r="124" spans="1:17" s="2" customFormat="1" ht="47.25">
      <c r="A124" s="101"/>
      <c r="B124" s="102"/>
      <c r="C124" s="103"/>
      <c r="D124" s="14" t="s">
        <v>17</v>
      </c>
      <c r="E124" s="35">
        <f t="shared" si="27"/>
        <v>2275900</v>
      </c>
      <c r="F124" s="36">
        <f>F114</f>
        <v>576700</v>
      </c>
      <c r="G124" s="36">
        <f t="shared" ref="G124:P124" si="30">G114</f>
        <v>1589600</v>
      </c>
      <c r="H124" s="36">
        <f t="shared" si="30"/>
        <v>54800</v>
      </c>
      <c r="I124" s="36">
        <f t="shared" si="30"/>
        <v>54800</v>
      </c>
      <c r="J124" s="36">
        <f t="shared" si="30"/>
        <v>0</v>
      </c>
      <c r="K124" s="36">
        <f t="shared" si="30"/>
        <v>0</v>
      </c>
      <c r="L124" s="36">
        <f t="shared" si="30"/>
        <v>0</v>
      </c>
      <c r="M124" s="36">
        <f t="shared" si="30"/>
        <v>0</v>
      </c>
      <c r="N124" s="36">
        <f t="shared" si="30"/>
        <v>0</v>
      </c>
      <c r="O124" s="36">
        <f t="shared" si="30"/>
        <v>0</v>
      </c>
      <c r="P124" s="36">
        <f t="shared" si="30"/>
        <v>0</v>
      </c>
      <c r="Q124" s="69"/>
    </row>
    <row r="125" spans="1:17" s="2" customFormat="1" ht="15.75" customHeight="1">
      <c r="A125" s="101"/>
      <c r="B125" s="102"/>
      <c r="C125" s="103"/>
      <c r="D125" s="14" t="s">
        <v>18</v>
      </c>
      <c r="E125" s="35">
        <f t="shared" si="27"/>
        <v>46055272.469999999</v>
      </c>
      <c r="F125" s="36">
        <f>F115</f>
        <v>14213800.34</v>
      </c>
      <c r="G125" s="36">
        <f t="shared" ref="G125:P125" si="31">G115</f>
        <v>14909172.130000001</v>
      </c>
      <c r="H125" s="36">
        <f t="shared" si="31"/>
        <v>10969800</v>
      </c>
      <c r="I125" s="36">
        <f t="shared" si="31"/>
        <v>5962500</v>
      </c>
      <c r="J125" s="36">
        <f t="shared" si="31"/>
        <v>0</v>
      </c>
      <c r="K125" s="36">
        <f t="shared" si="31"/>
        <v>0</v>
      </c>
      <c r="L125" s="36">
        <f t="shared" si="31"/>
        <v>0</v>
      </c>
      <c r="M125" s="36">
        <f t="shared" si="31"/>
        <v>0</v>
      </c>
      <c r="N125" s="36">
        <f t="shared" si="31"/>
        <v>0</v>
      </c>
      <c r="O125" s="36">
        <f t="shared" si="31"/>
        <v>0</v>
      </c>
      <c r="P125" s="36">
        <f t="shared" si="31"/>
        <v>0</v>
      </c>
      <c r="Q125" s="69"/>
    </row>
    <row r="126" spans="1:17" ht="31.5">
      <c r="A126" s="104"/>
      <c r="B126" s="105"/>
      <c r="C126" s="106"/>
      <c r="D126" s="14" t="s">
        <v>19</v>
      </c>
      <c r="E126" s="35">
        <f t="shared" si="27"/>
        <v>0</v>
      </c>
      <c r="F126" s="36">
        <f>F116</f>
        <v>0</v>
      </c>
      <c r="G126" s="36">
        <f t="shared" ref="G126:P126" si="32">G116</f>
        <v>0</v>
      </c>
      <c r="H126" s="36">
        <f t="shared" si="32"/>
        <v>0</v>
      </c>
      <c r="I126" s="36">
        <f t="shared" si="32"/>
        <v>0</v>
      </c>
      <c r="J126" s="36">
        <f t="shared" si="32"/>
        <v>0</v>
      </c>
      <c r="K126" s="36">
        <f t="shared" si="32"/>
        <v>0</v>
      </c>
      <c r="L126" s="36">
        <f t="shared" si="32"/>
        <v>0</v>
      </c>
      <c r="M126" s="36">
        <f t="shared" si="32"/>
        <v>0</v>
      </c>
      <c r="N126" s="36">
        <f t="shared" si="32"/>
        <v>0</v>
      </c>
      <c r="O126" s="36">
        <f t="shared" si="32"/>
        <v>0</v>
      </c>
      <c r="P126" s="36">
        <f t="shared" si="32"/>
        <v>0</v>
      </c>
      <c r="Q126" s="69"/>
    </row>
    <row r="127" spans="1:17" ht="15.75">
      <c r="A127" s="107" t="s">
        <v>21</v>
      </c>
      <c r="B127" s="108"/>
      <c r="C127" s="109"/>
      <c r="D127" s="64"/>
      <c r="E127" s="35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65"/>
      <c r="Q127" s="69"/>
    </row>
    <row r="128" spans="1:17" ht="15.75" customHeight="1">
      <c r="A128" s="97" t="s">
        <v>82</v>
      </c>
      <c r="B128" s="97"/>
      <c r="C128" s="97"/>
      <c r="D128" s="75" t="s">
        <v>15</v>
      </c>
      <c r="E128" s="16">
        <f>+F128+G128+H128+I128+J128+K128+L128+M128+N128+O128+P128</f>
        <v>1665041.93</v>
      </c>
      <c r="F128" s="56">
        <f>F129+F130+F131+F132</f>
        <v>702974.46</v>
      </c>
      <c r="G128" s="56">
        <f>G129+G130+G131+G132</f>
        <v>588317.47</v>
      </c>
      <c r="H128" s="56">
        <f>H129+H130+H131+H132</f>
        <v>186875</v>
      </c>
      <c r="I128" s="56">
        <f>I129+I130+I131+I132</f>
        <v>186875</v>
      </c>
      <c r="J128" s="57">
        <f t="shared" ref="J128:K128" si="33">J129+J130+J131+J132</f>
        <v>0</v>
      </c>
      <c r="K128" s="24">
        <f t="shared" si="33"/>
        <v>0</v>
      </c>
      <c r="L128" s="24">
        <v>0</v>
      </c>
      <c r="M128" s="24">
        <v>0</v>
      </c>
      <c r="N128" s="24">
        <v>0</v>
      </c>
      <c r="O128" s="24">
        <v>0</v>
      </c>
      <c r="P128" s="24">
        <f>P129+P131+P130+P132</f>
        <v>0</v>
      </c>
    </row>
    <row r="129" spans="1:16" ht="25.5">
      <c r="A129" s="97"/>
      <c r="B129" s="97"/>
      <c r="C129" s="97"/>
      <c r="D129" s="62" t="s">
        <v>67</v>
      </c>
      <c r="E129" s="16">
        <f>+F129+G129+H129+I129+J129+K129+L129+M129+N129+O129+P129</f>
        <v>0</v>
      </c>
      <c r="F129" s="19">
        <v>0</v>
      </c>
      <c r="G129" s="19">
        <v>0</v>
      </c>
      <c r="H129" s="19">
        <v>0</v>
      </c>
      <c r="I129" s="19">
        <v>0</v>
      </c>
      <c r="J129" s="5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</row>
    <row r="130" spans="1:16" ht="25.5">
      <c r="A130" s="97"/>
      <c r="B130" s="97"/>
      <c r="C130" s="97"/>
      <c r="D130" s="62" t="s">
        <v>68</v>
      </c>
      <c r="E130" s="16">
        <f>+F130+G130+H130+I130+J130+K130+L130+M130+N130+O130+P130</f>
        <v>532900</v>
      </c>
      <c r="F130" s="28">
        <f>SUM(F47)</f>
        <v>116700</v>
      </c>
      <c r="G130" s="28">
        <f>SUM(G47)+157000</f>
        <v>306600</v>
      </c>
      <c r="H130" s="28">
        <f>SUM(H47)</f>
        <v>54800</v>
      </c>
      <c r="I130" s="28">
        <f>SUM(I47)</f>
        <v>54800</v>
      </c>
      <c r="J130" s="5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</row>
    <row r="131" spans="1:16" ht="15.75">
      <c r="A131" s="97"/>
      <c r="B131" s="97"/>
      <c r="C131" s="97"/>
      <c r="D131" s="62" t="s">
        <v>69</v>
      </c>
      <c r="E131" s="16">
        <f>F131+G131+H131+I131+J131+K131+L131+M131+N131+O131+P131</f>
        <v>1132141.93</v>
      </c>
      <c r="F131" s="19">
        <f>SUM(F27,F32,F37,F48,F84)</f>
        <v>586274.46</v>
      </c>
      <c r="G131" s="19">
        <f>SUM(G27,G32,G37,G48,G84)</f>
        <v>281717.46999999997</v>
      </c>
      <c r="H131" s="19">
        <f>SUM(H27,H32,H37,H48,H84)</f>
        <v>132075</v>
      </c>
      <c r="I131" s="19">
        <f>SUM(I27,I32,I37,I48,I84)</f>
        <v>132075</v>
      </c>
      <c r="J131" s="5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</row>
    <row r="132" spans="1:16" ht="26.25">
      <c r="A132" s="97"/>
      <c r="B132" s="97"/>
      <c r="C132" s="97"/>
      <c r="D132" s="63" t="s">
        <v>70</v>
      </c>
      <c r="E132" s="16">
        <f>+F132+G132+H132+I132+J132+K132+L132+M132+N132+O132+P132</f>
        <v>0</v>
      </c>
      <c r="F132" s="19">
        <v>0</v>
      </c>
      <c r="G132" s="19">
        <v>0</v>
      </c>
      <c r="H132" s="19">
        <v>0</v>
      </c>
      <c r="I132" s="19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</row>
    <row r="133" spans="1:16" ht="15.75" customHeight="1">
      <c r="A133" s="97" t="s">
        <v>88</v>
      </c>
      <c r="B133" s="97"/>
      <c r="C133" s="97"/>
      <c r="D133" s="75" t="s">
        <v>15</v>
      </c>
      <c r="E133" s="16">
        <f>+F133+G133+H133+I133+J133+K133+L133+M133+N133+O133+P133</f>
        <v>1283000</v>
      </c>
      <c r="F133" s="25">
        <v>0</v>
      </c>
      <c r="G133" s="57">
        <f>SUM(G134:G137)</f>
        <v>1283000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4">
        <v>0</v>
      </c>
      <c r="O133" s="24">
        <v>0</v>
      </c>
      <c r="P133" s="24">
        <v>0</v>
      </c>
    </row>
    <row r="134" spans="1:16" ht="25.5">
      <c r="A134" s="97"/>
      <c r="B134" s="97"/>
      <c r="C134" s="97"/>
      <c r="D134" s="62" t="s">
        <v>67</v>
      </c>
      <c r="E134" s="16">
        <f>+F134+G134+H134+I134+J134+K134+P134</f>
        <v>0</v>
      </c>
      <c r="F134" s="70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</row>
    <row r="135" spans="1:16" ht="25.5">
      <c r="A135" s="97"/>
      <c r="B135" s="97"/>
      <c r="C135" s="97"/>
      <c r="D135" s="62" t="s">
        <v>68</v>
      </c>
      <c r="E135" s="16">
        <f>+F135+G135+H135+I135+J135+K135+P135</f>
        <v>1283000</v>
      </c>
      <c r="F135" s="70">
        <v>0</v>
      </c>
      <c r="G135" s="21">
        <v>1283000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</row>
    <row r="136" spans="1:16" ht="15.75">
      <c r="A136" s="97"/>
      <c r="B136" s="97"/>
      <c r="C136" s="97"/>
      <c r="D136" s="62" t="s">
        <v>69</v>
      </c>
      <c r="E136" s="16">
        <f>+F136+G136+H136+I136+J136+K136+P136</f>
        <v>0</v>
      </c>
      <c r="F136" s="70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</row>
    <row r="137" spans="1:16" ht="26.25">
      <c r="A137" s="97"/>
      <c r="B137" s="97"/>
      <c r="C137" s="97"/>
      <c r="D137" s="63" t="s">
        <v>70</v>
      </c>
      <c r="E137" s="16">
        <f>+F137+G137+H137+I137+J137+K137+P137</f>
        <v>0</v>
      </c>
      <c r="F137" s="70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</row>
    <row r="138" spans="1:16" ht="15.75" customHeight="1">
      <c r="A138" s="97" t="s">
        <v>83</v>
      </c>
      <c r="B138" s="97"/>
      <c r="C138" s="97"/>
      <c r="D138" s="76" t="s">
        <v>15</v>
      </c>
      <c r="E138" s="16">
        <f>+F138+G138+H138+I138+J138+K138+L138+M138+N138+O138+P138</f>
        <v>163602.53999999998</v>
      </c>
      <c r="F138" s="56">
        <f>F139+F140+F141+F142</f>
        <v>30000</v>
      </c>
      <c r="G138" s="57">
        <f>G139+G140+G141+G142</f>
        <v>133602.53999999998</v>
      </c>
      <c r="H138" s="57">
        <f>H139+H140+H141+H142</f>
        <v>0</v>
      </c>
      <c r="I138" s="57">
        <f>I139+I140+I141+I142</f>
        <v>0</v>
      </c>
      <c r="J138" s="57">
        <f>J139+J140+J142</f>
        <v>0</v>
      </c>
      <c r="K138" s="57">
        <f>K139+K140+K141+K142</f>
        <v>0</v>
      </c>
      <c r="L138" s="24">
        <v>0</v>
      </c>
      <c r="M138" s="24">
        <v>0</v>
      </c>
      <c r="N138" s="24">
        <v>0</v>
      </c>
      <c r="O138" s="24">
        <v>0</v>
      </c>
      <c r="P138" s="24">
        <f>P139+P140+P141+P142</f>
        <v>0</v>
      </c>
    </row>
    <row r="139" spans="1:16" ht="25.5">
      <c r="A139" s="97"/>
      <c r="B139" s="97"/>
      <c r="C139" s="97"/>
      <c r="D139" s="62" t="s">
        <v>67</v>
      </c>
      <c r="E139" s="16">
        <f>+F139+G139+H139+I139+J139+K139+P139</f>
        <v>0</v>
      </c>
      <c r="F139" s="55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</row>
    <row r="140" spans="1:16" ht="25.5">
      <c r="A140" s="97"/>
      <c r="B140" s="97"/>
      <c r="C140" s="97"/>
      <c r="D140" s="62" t="s">
        <v>68</v>
      </c>
      <c r="E140" s="16">
        <f>+F140+G140+H140+I140+J140+K140+P140</f>
        <v>0</v>
      </c>
      <c r="F140" s="55">
        <v>0</v>
      </c>
      <c r="G140" s="51">
        <v>0</v>
      </c>
      <c r="H140" s="51">
        <v>0</v>
      </c>
      <c r="I140" s="51">
        <v>0</v>
      </c>
      <c r="J140" s="51">
        <v>0</v>
      </c>
      <c r="K140" s="5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</row>
    <row r="141" spans="1:16" ht="15.75">
      <c r="A141" s="97"/>
      <c r="B141" s="97"/>
      <c r="C141" s="97"/>
      <c r="D141" s="62" t="s">
        <v>69</v>
      </c>
      <c r="E141" s="16">
        <f>+F141+G141+H141+I141+J141+K141+P141</f>
        <v>163602.53999999998</v>
      </c>
      <c r="F141" s="55">
        <v>30000</v>
      </c>
      <c r="G141" s="58">
        <f>14600+119002.54</f>
        <v>133602.53999999998</v>
      </c>
      <c r="H141" s="59">
        <v>0</v>
      </c>
      <c r="I141" s="51">
        <v>0</v>
      </c>
      <c r="J141" s="51">
        <v>0</v>
      </c>
      <c r="K141" s="5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</row>
    <row r="142" spans="1:16" ht="26.25">
      <c r="A142" s="97"/>
      <c r="B142" s="97"/>
      <c r="C142" s="97"/>
      <c r="D142" s="63" t="s">
        <v>70</v>
      </c>
      <c r="E142" s="16">
        <f>+F142+G142+H142+I142+J142+K142+P142</f>
        <v>0</v>
      </c>
      <c r="F142" s="55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</row>
    <row r="143" spans="1:16" ht="15.75" customHeight="1">
      <c r="A143" s="97" t="s">
        <v>84</v>
      </c>
      <c r="B143" s="97"/>
      <c r="C143" s="97"/>
      <c r="D143" s="76" t="s">
        <v>15</v>
      </c>
      <c r="E143" s="16">
        <f>+F143+G143+H143+I143+J143+K143+L143+M143+N143+O143+P143</f>
        <v>130000</v>
      </c>
      <c r="F143" s="16">
        <f>SUM(F144:F147)</f>
        <v>30000</v>
      </c>
      <c r="G143" s="16">
        <f>SUM(G144:G147)</f>
        <v>100000</v>
      </c>
      <c r="H143" s="16">
        <f>SUM(H144:H147)</f>
        <v>0</v>
      </c>
      <c r="I143" s="17">
        <v>0</v>
      </c>
      <c r="J143" s="17">
        <v>0</v>
      </c>
      <c r="K143" s="17">
        <v>0</v>
      </c>
      <c r="L143" s="24">
        <v>0</v>
      </c>
      <c r="M143" s="24">
        <v>0</v>
      </c>
      <c r="N143" s="24">
        <v>0</v>
      </c>
      <c r="O143" s="24">
        <v>0</v>
      </c>
      <c r="P143" s="24">
        <v>0</v>
      </c>
    </row>
    <row r="144" spans="1:16" ht="25.5">
      <c r="A144" s="97"/>
      <c r="B144" s="97"/>
      <c r="C144" s="97"/>
      <c r="D144" s="62" t="s">
        <v>67</v>
      </c>
      <c r="E144" s="16">
        <f>+F144+G144+H144+I144+J144+K144+P144</f>
        <v>0</v>
      </c>
      <c r="F144" s="19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</row>
    <row r="145" spans="1:16" ht="25.5">
      <c r="A145" s="97"/>
      <c r="B145" s="97"/>
      <c r="C145" s="97"/>
      <c r="D145" s="62" t="s">
        <v>68</v>
      </c>
      <c r="E145" s="16">
        <f>+F145+G145+H145+I145+J145+K145+P145</f>
        <v>0</v>
      </c>
      <c r="F145" s="19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</row>
    <row r="146" spans="1:16" ht="15.75">
      <c r="A146" s="97"/>
      <c r="B146" s="97"/>
      <c r="C146" s="97"/>
      <c r="D146" s="62" t="s">
        <v>69</v>
      </c>
      <c r="E146" s="16">
        <f>+F146+G146+H146+I146+J146+K146+P146</f>
        <v>130000</v>
      </c>
      <c r="F146" s="19">
        <v>30000</v>
      </c>
      <c r="G146" s="22">
        <v>100000</v>
      </c>
      <c r="H146" s="22">
        <v>0</v>
      </c>
      <c r="I146" s="22">
        <v>0</v>
      </c>
      <c r="J146" s="22">
        <v>0</v>
      </c>
      <c r="K146" s="22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</row>
    <row r="147" spans="1:16" ht="26.25">
      <c r="A147" s="97"/>
      <c r="B147" s="97"/>
      <c r="C147" s="97"/>
      <c r="D147" s="63" t="s">
        <v>70</v>
      </c>
      <c r="E147" s="16">
        <f>+F147+G147+H147+I147+J147+K147+P147</f>
        <v>0</v>
      </c>
      <c r="F147" s="19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</row>
    <row r="148" spans="1:16" ht="15.75" customHeight="1">
      <c r="A148" s="97" t="s">
        <v>85</v>
      </c>
      <c r="B148" s="97"/>
      <c r="C148" s="97"/>
      <c r="D148" s="75" t="s">
        <v>15</v>
      </c>
      <c r="E148" s="16">
        <f>+F148+G148+H148+I148+J148+K148+L148+M148+N148+O148+P148</f>
        <v>45089528</v>
      </c>
      <c r="F148" s="16">
        <f>F149+F150+F151+F152</f>
        <v>14027525.880000001</v>
      </c>
      <c r="G148" s="16">
        <f>G149+G150+G151+G152</f>
        <v>14393852.120000001</v>
      </c>
      <c r="H148" s="16">
        <f>H149+H150+H151+H152</f>
        <v>10837725</v>
      </c>
      <c r="I148" s="16">
        <f>I149+I150+I151+I152</f>
        <v>5830425</v>
      </c>
      <c r="J148" s="16">
        <f t="shared" ref="J148:P148" si="34">J149+J150+J151+J152</f>
        <v>0</v>
      </c>
      <c r="K148" s="16">
        <f t="shared" si="34"/>
        <v>0</v>
      </c>
      <c r="L148" s="24">
        <v>0</v>
      </c>
      <c r="M148" s="24">
        <v>0</v>
      </c>
      <c r="N148" s="24">
        <v>0</v>
      </c>
      <c r="O148" s="24">
        <v>0</v>
      </c>
      <c r="P148" s="16">
        <f t="shared" si="34"/>
        <v>0</v>
      </c>
    </row>
    <row r="149" spans="1:16" ht="15.75">
      <c r="A149" s="97"/>
      <c r="B149" s="97"/>
      <c r="C149" s="97"/>
      <c r="D149" s="60" t="s">
        <v>67</v>
      </c>
      <c r="E149" s="16">
        <f>+F149+G149+H149+I149+J149+K149+P149</f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21">
        <v>0</v>
      </c>
      <c r="M149" s="21">
        <v>0</v>
      </c>
      <c r="N149" s="21">
        <v>0</v>
      </c>
      <c r="O149" s="21">
        <v>0</v>
      </c>
      <c r="P149" s="19">
        <f>Q148+R148+S148+T148+U148+V148+W148+X148+Y148</f>
        <v>0</v>
      </c>
    </row>
    <row r="150" spans="1:16" ht="24">
      <c r="A150" s="97"/>
      <c r="B150" s="97"/>
      <c r="C150" s="97"/>
      <c r="D150" s="60" t="s">
        <v>68</v>
      </c>
      <c r="E150" s="16">
        <f>+F150+G150+H150+I150+J150+K150+P150</f>
        <v>460000</v>
      </c>
      <c r="F150" s="51">
        <f>F52</f>
        <v>460000</v>
      </c>
      <c r="G150" s="51">
        <f>G52</f>
        <v>0</v>
      </c>
      <c r="H150" s="51">
        <f>H52</f>
        <v>0</v>
      </c>
      <c r="I150" s="51">
        <f>I52</f>
        <v>0</v>
      </c>
      <c r="J150" s="21">
        <f>K150+P150+Q150+R150+S150+T150+U150+V150+W150</f>
        <v>0</v>
      </c>
      <c r="K150" s="21">
        <f>P150+Q150+R150+S150+T150+U150+V150+W150+X150</f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f t="shared" ref="P150" si="35">Q150+R150+S150+T150+U150+V150+W150+X150+Y150</f>
        <v>0</v>
      </c>
    </row>
    <row r="151" spans="1:16" ht="15.75">
      <c r="A151" s="97"/>
      <c r="B151" s="97"/>
      <c r="C151" s="97"/>
      <c r="D151" s="60" t="s">
        <v>71</v>
      </c>
      <c r="E151" s="16">
        <f>+F151+G151+H151+I151+J151+K151+L151+M151+N151+O151+P151</f>
        <v>44629528</v>
      </c>
      <c r="F151" s="19">
        <f>SUM(F12,F17,F22,F53)</f>
        <v>13567525.880000001</v>
      </c>
      <c r="G151" s="19">
        <f>SUM(G12,G17,G22,G53)</f>
        <v>14393852.120000001</v>
      </c>
      <c r="H151" s="19">
        <f>SUM(H12,H17,H22,H53)</f>
        <v>10837725</v>
      </c>
      <c r="I151" s="19">
        <f>SUM(I12,I17,I22,I53)</f>
        <v>5830425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f>Q152+R152+S152+T152+U152+V152+W152+X152+Y152</f>
        <v>0</v>
      </c>
    </row>
    <row r="152" spans="1:16" ht="24.75">
      <c r="A152" s="97"/>
      <c r="B152" s="97"/>
      <c r="C152" s="97"/>
      <c r="D152" s="61" t="s">
        <v>70</v>
      </c>
      <c r="E152" s="16">
        <f t="shared" ref="E152:E157" si="36">+F152+G152+H152+I152+J152+K152+P152</f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21">
        <v>0</v>
      </c>
      <c r="M152" s="21">
        <v>0</v>
      </c>
      <c r="N152" s="21">
        <v>0</v>
      </c>
      <c r="O152" s="21">
        <v>0</v>
      </c>
      <c r="P152" s="19">
        <f>Q151+R151+S151+T151+U151+V151+W151+X151+Y151</f>
        <v>0</v>
      </c>
    </row>
    <row r="153" spans="1:16" ht="15.75" customHeight="1">
      <c r="A153" s="97" t="s">
        <v>86</v>
      </c>
      <c r="B153" s="97"/>
      <c r="C153" s="97"/>
      <c r="D153" s="76" t="s">
        <v>15</v>
      </c>
      <c r="E153" s="16">
        <f t="shared" si="36"/>
        <v>0</v>
      </c>
      <c r="F153" s="25">
        <v>0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</row>
    <row r="154" spans="1:16" ht="25.5">
      <c r="A154" s="97"/>
      <c r="B154" s="97"/>
      <c r="C154" s="97"/>
      <c r="D154" s="62" t="s">
        <v>67</v>
      </c>
      <c r="E154" s="16">
        <f t="shared" si="36"/>
        <v>0</v>
      </c>
      <c r="F154" s="70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</row>
    <row r="155" spans="1:16" ht="25.5">
      <c r="A155" s="97"/>
      <c r="B155" s="97"/>
      <c r="C155" s="97"/>
      <c r="D155" s="62" t="s">
        <v>68</v>
      </c>
      <c r="E155" s="16">
        <f t="shared" si="36"/>
        <v>0</v>
      </c>
      <c r="F155" s="70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</row>
    <row r="156" spans="1:16" ht="15.75">
      <c r="A156" s="97"/>
      <c r="B156" s="97"/>
      <c r="C156" s="97"/>
      <c r="D156" s="62" t="s">
        <v>69</v>
      </c>
      <c r="E156" s="16">
        <f t="shared" si="36"/>
        <v>0</v>
      </c>
      <c r="F156" s="70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</row>
    <row r="157" spans="1:16" ht="26.25">
      <c r="A157" s="97"/>
      <c r="B157" s="97"/>
      <c r="C157" s="97"/>
      <c r="D157" s="63" t="s">
        <v>70</v>
      </c>
      <c r="E157" s="16">
        <f t="shared" si="36"/>
        <v>0</v>
      </c>
      <c r="F157" s="70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1">
        <v>0</v>
      </c>
    </row>
  </sheetData>
  <mergeCells count="84">
    <mergeCell ref="A92:A96"/>
    <mergeCell ref="B92:B96"/>
    <mergeCell ref="C92:C96"/>
    <mergeCell ref="A91:P91"/>
    <mergeCell ref="A107:A111"/>
    <mergeCell ref="B107:B111"/>
    <mergeCell ref="C107:C111"/>
    <mergeCell ref="A97:A101"/>
    <mergeCell ref="B97:B101"/>
    <mergeCell ref="C97:C101"/>
    <mergeCell ref="A102:A106"/>
    <mergeCell ref="B102:B106"/>
    <mergeCell ref="C102:C106"/>
    <mergeCell ref="A86:A90"/>
    <mergeCell ref="B86:B90"/>
    <mergeCell ref="C86:C90"/>
    <mergeCell ref="B81:B85"/>
    <mergeCell ref="A81:A85"/>
    <mergeCell ref="C81:C85"/>
    <mergeCell ref="C61:C65"/>
    <mergeCell ref="A66:A70"/>
    <mergeCell ref="B66:B70"/>
    <mergeCell ref="C66:C70"/>
    <mergeCell ref="A76:A80"/>
    <mergeCell ref="B76:B80"/>
    <mergeCell ref="C76:C80"/>
    <mergeCell ref="A44:P44"/>
    <mergeCell ref="A45:A49"/>
    <mergeCell ref="B45:B49"/>
    <mergeCell ref="C45:C49"/>
    <mergeCell ref="A71:A75"/>
    <mergeCell ref="B71:B75"/>
    <mergeCell ref="C71:C75"/>
    <mergeCell ref="A50:A54"/>
    <mergeCell ref="B50:B54"/>
    <mergeCell ref="C50:C54"/>
    <mergeCell ref="A55:A59"/>
    <mergeCell ref="B55:B59"/>
    <mergeCell ref="C55:C59"/>
    <mergeCell ref="A60:P60"/>
    <mergeCell ref="A61:A65"/>
    <mergeCell ref="B61:B65"/>
    <mergeCell ref="A34:A38"/>
    <mergeCell ref="B34:B38"/>
    <mergeCell ref="C34:C38"/>
    <mergeCell ref="A39:A43"/>
    <mergeCell ref="B39:B43"/>
    <mergeCell ref="C39:C43"/>
    <mergeCell ref="A24:A28"/>
    <mergeCell ref="B24:B28"/>
    <mergeCell ref="C24:C28"/>
    <mergeCell ref="A29:A33"/>
    <mergeCell ref="B29:B33"/>
    <mergeCell ref="C29:C33"/>
    <mergeCell ref="A14:A18"/>
    <mergeCell ref="B14:B18"/>
    <mergeCell ref="C14:C18"/>
    <mergeCell ref="A19:A23"/>
    <mergeCell ref="B19:B23"/>
    <mergeCell ref="C19:C23"/>
    <mergeCell ref="A148:C152"/>
    <mergeCell ref="A153:C157"/>
    <mergeCell ref="A112:C116"/>
    <mergeCell ref="A117:C121"/>
    <mergeCell ref="A122:C126"/>
    <mergeCell ref="A127:C127"/>
    <mergeCell ref="A128:C132"/>
    <mergeCell ref="A133:C137"/>
    <mergeCell ref="A138:C142"/>
    <mergeCell ref="A143:C147"/>
    <mergeCell ref="N1:P1"/>
    <mergeCell ref="A8:P8"/>
    <mergeCell ref="A9:A13"/>
    <mergeCell ref="B9:B13"/>
    <mergeCell ref="O2:P2"/>
    <mergeCell ref="A3:P3"/>
    <mergeCell ref="A4:A6"/>
    <mergeCell ref="B4:B6"/>
    <mergeCell ref="C4:C6"/>
    <mergeCell ref="D4:D6"/>
    <mergeCell ref="E4:P4"/>
    <mergeCell ref="E5:E6"/>
    <mergeCell ref="F5:P5"/>
    <mergeCell ref="C9:C13"/>
  </mergeCells>
  <pageMargins left="1.1811023622047245" right="0.39370078740157483" top="0.78740157480314965" bottom="0.78740157480314965" header="0.31496062992125984" footer="0.31496062992125984"/>
  <pageSetup paperSize="9" scale="37" firstPageNumber="3" fitToHeight="5" orientation="landscape" useFirstPageNumber="1" verticalDpi="180" r:id="rId1"/>
  <headerFooter>
    <oddHeader>&amp;C&amp;P</oddHeader>
  </headerFooter>
  <rowBreaks count="2" manualBreakCount="2">
    <brk id="38" max="16383" man="1"/>
    <brk id="7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view="pageBreakPreview" zoomScale="60" zoomScaleNormal="100" workbookViewId="0">
      <selection sqref="A1:XFD1048576"/>
    </sheetView>
  </sheetViews>
  <sheetFormatPr defaultRowHeight="15.75"/>
  <cols>
    <col min="1" max="16384" width="9.140625" style="1"/>
  </cols>
  <sheetData/>
  <pageMargins left="1.1811023622047245" right="0.39370078740157483" top="0.78740157480314965" bottom="0.78740157480314965" header="0.31496062992125984" footer="0.31496062992125984"/>
  <pageSetup paperSize="9" firstPageNumber="14" orientation="portrait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P1:T1"/>
  <sheetViews>
    <sheetView view="pageBreakPreview" zoomScale="60" zoomScaleNormal="100" workbookViewId="0">
      <selection sqref="A1:XFD1048576"/>
    </sheetView>
  </sheetViews>
  <sheetFormatPr defaultRowHeight="15"/>
  <cols>
    <col min="16" max="20" width="9.140625" style="4"/>
  </cols>
  <sheetData/>
  <pageMargins left="1.1811023622047245" right="0.39370078740157483" top="0.78740157480314965" bottom="0.78740157480314965" header="0.31496062992125984" footer="0.31496062992125984"/>
  <pageSetup paperSize="9" scale="48" firstPageNumber="15" fitToHeight="6" orientation="landscape" useFirstPageNumber="1" verticalDpi="180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K1:O1"/>
  <sheetViews>
    <sheetView view="pageBreakPreview" zoomScale="60" zoomScaleNormal="100" workbookViewId="0">
      <selection sqref="A1:XFD1048576"/>
    </sheetView>
  </sheetViews>
  <sheetFormatPr defaultRowHeight="15.75"/>
  <cols>
    <col min="1" max="10" width="9.140625" style="1"/>
    <col min="11" max="15" width="9.140625" style="6"/>
    <col min="16" max="16384" width="9.140625" style="1"/>
  </cols>
  <sheetData/>
  <pageMargins left="1.1811023622047245" right="0.39370078740157483" top="0.78740157480314965" bottom="0.78740157480314965" header="0.31496062992125984" footer="0.31496062992125984"/>
  <pageSetup paperSize="9" scale="77" firstPageNumber="16" orientation="landscape" useFirstPageNumber="1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view="pageBreakPreview" zoomScale="60" zoomScaleNormal="100" workbookViewId="0">
      <selection sqref="A1:XFD1048576"/>
    </sheetView>
  </sheetViews>
  <sheetFormatPr defaultRowHeight="15"/>
  <sheetData/>
  <pageMargins left="1.1811023622047245" right="0.39370078740157483" top="0.78740157480314965" bottom="0.78740157480314965" header="0.31496062992125984" footer="0.31496062992125984"/>
  <pageSetup paperSize="9" scale="82" firstPageNumber="14" orientation="portrait" useFirstPageNumber="1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zoomScaleNormal="100" workbookViewId="0">
      <selection sqref="A1:XFD1048576"/>
    </sheetView>
  </sheetViews>
  <sheetFormatPr defaultRowHeight="15"/>
  <sheetData/>
  <pageMargins left="1.1811023622047245" right="0.39370078740157483" top="0.78740157480314965" bottom="0.78740157480314965" header="0.31496062992125984" footer="0.31496062992125984"/>
  <pageSetup paperSize="9" scale="73" firstPageNumber="15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2. Основ. мероприят. (2)</vt:lpstr>
      <vt:lpstr>1</vt:lpstr>
      <vt:lpstr>2</vt:lpstr>
      <vt:lpstr>3</vt:lpstr>
      <vt:lpstr>4</vt:lpstr>
      <vt:lpstr>5</vt:lpstr>
      <vt:lpstr>'2. Основ. мероприят. (2)'!Заголовки_для_печати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2022-03-18T06:28:16Z</dcterms:modified>
</cp:coreProperties>
</file>