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Лист1!$A$1:$Q$76</definedName>
  </definedNames>
  <calcPr calcId="144525"/>
</workbook>
</file>

<file path=xl/calcChain.xml><?xml version="1.0" encoding="utf-8"?>
<calcChain xmlns="http://schemas.openxmlformats.org/spreadsheetml/2006/main">
  <c r="J75" i="1" l="1"/>
  <c r="J74" i="1"/>
  <c r="J73" i="1"/>
  <c r="J52" i="1" l="1"/>
  <c r="J63" i="1"/>
  <c r="J41" i="1"/>
  <c r="E49" i="1"/>
  <c r="E46" i="1"/>
  <c r="J46" i="1"/>
  <c r="J49" i="1"/>
  <c r="J14" i="1"/>
  <c r="J18" i="1"/>
  <c r="J53" i="1"/>
  <c r="J19" i="1"/>
  <c r="I54" i="1"/>
  <c r="I53" i="1"/>
  <c r="I52" i="1"/>
  <c r="I51" i="1"/>
  <c r="E73" i="1" l="1"/>
  <c r="E53" i="1"/>
  <c r="E52" i="1"/>
  <c r="J16" i="1" l="1"/>
  <c r="J17" i="1"/>
  <c r="K19" i="1" l="1"/>
  <c r="E70" i="1" l="1"/>
  <c r="G39" i="1"/>
  <c r="I46" i="1"/>
  <c r="G46" i="1"/>
  <c r="E40" i="1"/>
  <c r="E39" i="1"/>
  <c r="E38" i="1"/>
  <c r="E37" i="1"/>
  <c r="I36" i="1"/>
  <c r="G36" i="1"/>
  <c r="E36" i="1" l="1"/>
  <c r="J67" i="1"/>
  <c r="I67" i="1"/>
  <c r="E44" i="1" l="1"/>
  <c r="I41" i="1"/>
  <c r="E41" i="1" s="1"/>
  <c r="G41" i="1"/>
  <c r="E35" i="1"/>
  <c r="E34" i="1"/>
  <c r="E33" i="1"/>
  <c r="E32" i="1"/>
  <c r="I31" i="1"/>
  <c r="G31" i="1"/>
  <c r="E31" i="1" l="1"/>
  <c r="I63" i="1"/>
  <c r="I74" i="1" s="1"/>
  <c r="E55" i="1"/>
  <c r="G54" i="1"/>
  <c r="F54" i="1"/>
  <c r="G53" i="1"/>
  <c r="F53" i="1"/>
  <c r="G52" i="1"/>
  <c r="F52" i="1"/>
  <c r="Q51" i="1"/>
  <c r="P51" i="1"/>
  <c r="O51" i="1"/>
  <c r="N51" i="1"/>
  <c r="M51" i="1"/>
  <c r="G51" i="1" l="1"/>
  <c r="F51" i="1"/>
  <c r="K11" i="1" l="1"/>
  <c r="E56" i="1"/>
  <c r="E57" i="1"/>
  <c r="E58" i="1"/>
  <c r="E59" i="1"/>
  <c r="E60" i="1"/>
  <c r="E65" i="1"/>
  <c r="E23" i="1" l="1"/>
  <c r="F11" i="1"/>
  <c r="I11" i="1"/>
  <c r="J11" i="1"/>
  <c r="L11" i="1"/>
  <c r="M11" i="1"/>
  <c r="N11" i="1"/>
  <c r="O11" i="1"/>
  <c r="P11" i="1"/>
  <c r="Q11" i="1"/>
  <c r="I18" i="1" l="1"/>
  <c r="G75" i="1" l="1"/>
  <c r="G72" i="1"/>
  <c r="F72" i="1"/>
  <c r="G67" i="1"/>
  <c r="F67" i="1"/>
  <c r="E71" i="1" l="1"/>
  <c r="E69" i="1"/>
  <c r="E68" i="1"/>
  <c r="E67" i="1" l="1"/>
  <c r="G26" i="1"/>
  <c r="G21" i="1"/>
  <c r="G16" i="1"/>
  <c r="E30" i="1" l="1"/>
  <c r="K26" i="1"/>
  <c r="L26" i="1"/>
  <c r="M26" i="1"/>
  <c r="N26" i="1"/>
  <c r="O26" i="1"/>
  <c r="P26" i="1"/>
  <c r="Q26" i="1"/>
  <c r="E22" i="1"/>
  <c r="Q21" i="1"/>
  <c r="P21" i="1"/>
  <c r="O21" i="1"/>
  <c r="N21" i="1"/>
  <c r="M21" i="1"/>
  <c r="L21" i="1"/>
  <c r="K21" i="1"/>
  <c r="J21" i="1"/>
  <c r="F21" i="1"/>
  <c r="E20" i="1"/>
  <c r="Q16" i="1"/>
  <c r="P16" i="1"/>
  <c r="O16" i="1"/>
  <c r="N16" i="1"/>
  <c r="M16" i="1"/>
  <c r="F16" i="1"/>
  <c r="F61" i="1" l="1"/>
  <c r="H28" i="1" l="1"/>
  <c r="H27" i="1"/>
  <c r="H25" i="1"/>
  <c r="H24" i="1"/>
  <c r="E24" i="1" s="1"/>
  <c r="H14" i="1"/>
  <c r="H13" i="1"/>
  <c r="E13" i="1" s="1"/>
  <c r="H12" i="1"/>
  <c r="E14" i="1" l="1"/>
  <c r="E12" i="1"/>
  <c r="H11" i="1"/>
  <c r="H17" i="1"/>
  <c r="H52" i="1" s="1"/>
  <c r="H29" i="1"/>
  <c r="H26" i="1" s="1"/>
  <c r="H21" i="1"/>
  <c r="H18" i="1"/>
  <c r="H53" i="1" s="1"/>
  <c r="H19" i="1"/>
  <c r="J29" i="1"/>
  <c r="J54" i="1" s="1"/>
  <c r="J64" i="1" l="1"/>
  <c r="E75" i="1" s="1"/>
  <c r="E54" i="1"/>
  <c r="E51" i="1" s="1"/>
  <c r="E11" i="1"/>
  <c r="H62" i="1"/>
  <c r="H63" i="1"/>
  <c r="H54" i="1"/>
  <c r="H51" i="1" s="1"/>
  <c r="J26" i="1"/>
  <c r="H16" i="1"/>
  <c r="I19" i="1"/>
  <c r="J62" i="1"/>
  <c r="I17" i="1"/>
  <c r="H64" i="1" l="1"/>
  <c r="H75" i="1" s="1"/>
  <c r="H73" i="1"/>
  <c r="I16" i="1"/>
  <c r="E76" i="1"/>
  <c r="L19" i="1"/>
  <c r="L54" i="1" s="1"/>
  <c r="L64" i="1" s="1"/>
  <c r="K54" i="1"/>
  <c r="L18" i="1"/>
  <c r="L53" i="1" s="1"/>
  <c r="L63" i="1" s="1"/>
  <c r="K18" i="1"/>
  <c r="K53" i="1" s="1"/>
  <c r="K63" i="1" s="1"/>
  <c r="L17" i="1"/>
  <c r="L52" i="1" s="1"/>
  <c r="L62" i="1" s="1"/>
  <c r="K17" i="1"/>
  <c r="K52" i="1" s="1"/>
  <c r="I28" i="1"/>
  <c r="I29" i="1"/>
  <c r="E29" i="1" s="1"/>
  <c r="I27" i="1"/>
  <c r="I25" i="1"/>
  <c r="K62" i="1" l="1"/>
  <c r="K64" i="1"/>
  <c r="I62" i="1"/>
  <c r="I73" i="1" s="1"/>
  <c r="I64" i="1"/>
  <c r="I75" i="1" s="1"/>
  <c r="L61" i="1"/>
  <c r="H61" i="1"/>
  <c r="L51" i="1"/>
  <c r="E28" i="1"/>
  <c r="K51" i="1"/>
  <c r="I21" i="1"/>
  <c r="E25" i="1"/>
  <c r="E21" i="1" s="1"/>
  <c r="K16" i="1"/>
  <c r="I26" i="1"/>
  <c r="E27" i="1"/>
  <c r="L16" i="1"/>
  <c r="L75" i="1"/>
  <c r="H74" i="1"/>
  <c r="H72" i="1" s="1"/>
  <c r="E19" i="1"/>
  <c r="E17" i="1"/>
  <c r="E18" i="1"/>
  <c r="L74" i="1"/>
  <c r="K74" i="1"/>
  <c r="K61" i="1" l="1"/>
  <c r="I61" i="1"/>
  <c r="J51" i="1"/>
  <c r="E63" i="1"/>
  <c r="K75" i="1"/>
  <c r="E16" i="1"/>
  <c r="K73" i="1"/>
  <c r="E64" i="1"/>
  <c r="J61" i="1" l="1"/>
  <c r="L73" i="1"/>
  <c r="L72" i="1" s="1"/>
  <c r="K72" i="1"/>
  <c r="E62" i="1"/>
  <c r="E61" i="1" s="1"/>
  <c r="I72" i="1"/>
  <c r="J72" i="1" l="1"/>
  <c r="E72" i="1" s="1"/>
  <c r="E74" i="1"/>
  <c r="F26" i="1"/>
  <c r="E26" i="1" s="1"/>
</calcChain>
</file>

<file path=xl/sharedStrings.xml><?xml version="1.0" encoding="utf-8"?>
<sst xmlns="http://schemas.openxmlformats.org/spreadsheetml/2006/main" count="104" uniqueCount="43">
  <si>
    <t>Ответственный исполнитель/соисполнитель</t>
  </si>
  <si>
    <t>Источники финансирования</t>
  </si>
  <si>
    <t>Финансовые затраты на реализацию (руб.)</t>
  </si>
  <si>
    <t>Всего</t>
  </si>
  <si>
    <t>2019 г.</t>
  </si>
  <si>
    <t>2020 г.</t>
  </si>
  <si>
    <t>2021 г.</t>
  </si>
  <si>
    <t>2022 г.</t>
  </si>
  <si>
    <t>2023 г.</t>
  </si>
  <si>
    <t>2024 г.</t>
  </si>
  <si>
    <t>2025 г.</t>
  </si>
  <si>
    <t>2026 г.</t>
  </si>
  <si>
    <t>2027 г.</t>
  </si>
  <si>
    <t>2028 г.</t>
  </si>
  <si>
    <t>2029 г.</t>
  </si>
  <si>
    <t>2030 г.</t>
  </si>
  <si>
    <t>Благоустройство общественных территорий города Покачи &lt;1&gt;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</si>
  <si>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</si>
  <si>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</si>
  <si>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</si>
  <si>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</si>
  <si>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</si>
  <si>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Итого по мероприятию I</t>
  </si>
  <si>
    <t>Благоустройство дворовых территорий города Покачи &lt;2&gt;</t>
  </si>
  <si>
    <t>Итого по мероприятию II</t>
  </si>
  <si>
    <t>Итого по мероприятию III</t>
  </si>
  <si>
    <t>Итого по программе:</t>
  </si>
  <si>
    <t>Инвестиции в объекты муниципальной собственности</t>
  </si>
  <si>
    <t>Прочие расходы</t>
  </si>
  <si>
    <t>Соисполнитель 1 МУ "УКС" администрации города Покачи</t>
  </si>
  <si>
    <t>Распределение финансовых ресурсов муниципальной программы "Формирование современной городской среды в муниципальном образовании город Покачи"</t>
  </si>
  <si>
    <t xml:space="preserve"> № основного мероприятия</t>
  </si>
  <si>
    <t>Ответственный исполнитель "Отдел архитектуры и градостроительства администрации города Покачи"</t>
  </si>
  <si>
    <t xml:space="preserve">Структурные элементы (основные мероприятия) муниципальной программы (их связь с целевыми показателями муниципальной программы)
</t>
  </si>
  <si>
    <t xml:space="preserve">Отдел архитектуры и градостроительства, МУ "УКС", </t>
  </si>
  <si>
    <t>Отдел архитектуры и градостроительства, МУ "УКС"</t>
  </si>
  <si>
    <t>Таблица 2</t>
  </si>
  <si>
    <t>иные источники финансировани</t>
  </si>
  <si>
    <t>Итого по мероприятию IV</t>
  </si>
  <si>
    <t>Реализация проекта инициативного бюджетирования "Площадка для выгула собак" &lt;3&gt;</t>
  </si>
  <si>
    <t>Мероприятия по подготовке территории города к празднованию нового года &lt;4&gt;</t>
  </si>
  <si>
    <t xml:space="preserve">В том числе
</t>
  </si>
  <si>
    <t>Приложение 2
 к постановлению администрации города Покачи 
от 26.03.2024 №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</si>
</sst>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1" fillId="0" borderId="1" xfId="0" applyFont="1" applyBorder="1" applyAlignment="1"/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/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/>
    <xf numFmtId="4" fontId="1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/>
    <xf numFmtId="4" fontId="1" fillId="0" borderId="1" xfId="0" applyNumberFormat="1" applyFont="1" applyFill="1" applyBorder="1"/>
    <xf numFmtId="0" fontId="1" fillId="0" borderId="0" xfId="0" applyFont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Border="1"/>
    <xf numFmtId="0" fontId="1" fillId="2" borderId="0" xfId="0" applyFont="1" applyFill="1" applyBorder="1"/>
    <xf numFmtId="0" fontId="1" fillId="0" borderId="4" xfId="0" applyFont="1" applyBorder="1"/>
    <xf numFmtId="0" fontId="1" fillId="0" borderId="2" xfId="0" applyFont="1" applyBorder="1"/>
    <xf numFmtId="0" fontId="1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1" fillId="0" borderId="6" xfId="0" applyFont="1" applyBorder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1" fillId="2" borderId="6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9"/>
  <sheetViews>
    <sheetView tabSelected="1" view="pageBreakPreview" topLeftCell="C1" zoomScale="60" zoomScaleNormal="100" workbookViewId="0">
      <selection activeCell="N10" sqref="N10"/>
    </sheetView>
  </sheetViews>
  <sheetFormatPr defaultRowHeight="15" x14ac:dyDescent="0.25"/>
  <cols>
    <col min="1" max="1" width="6.85546875" style="2" customWidth="1"/>
    <col min="2" max="2" width="25" style="2" customWidth="1"/>
    <col min="3" max="3" width="41" style="2" customWidth="1"/>
    <col min="4" max="4" width="27.7109375" style="2" customWidth="1"/>
    <col min="5" max="5" width="18.85546875" style="2" customWidth="1"/>
    <col min="6" max="6" width="15.28515625" style="2" customWidth="1"/>
    <col min="7" max="8" width="17.5703125" style="2" customWidth="1"/>
    <col min="9" max="9" width="17.7109375" style="3" customWidth="1"/>
    <col min="10" max="10" width="15.42578125" style="3" customWidth="1"/>
    <col min="11" max="11" width="14.42578125" style="3" customWidth="1"/>
    <col min="12" max="12" width="15.85546875" style="3" customWidth="1"/>
    <col min="13" max="15" width="9.5703125" style="2" bestFit="1" customWidth="1"/>
    <col min="16" max="16" width="9.5703125" style="2" customWidth="1"/>
    <col min="17" max="17" width="9.5703125" style="2" bestFit="1" customWidth="1"/>
    <col min="18" max="16384" width="9.140625" style="2"/>
  </cols>
  <sheetData>
    <row r="1" spans="1:23" s="1" customFormat="1" ht="61.5" customHeight="1" x14ac:dyDescent="0.25">
      <c r="A1" s="20"/>
      <c r="B1" s="20"/>
      <c r="C1" s="20"/>
      <c r="D1" s="20"/>
      <c r="E1" s="20"/>
      <c r="F1" s="20"/>
      <c r="G1" s="20"/>
      <c r="H1" s="20"/>
      <c r="I1" s="21"/>
      <c r="J1" s="21"/>
      <c r="K1" s="21"/>
      <c r="L1" s="21"/>
      <c r="M1" s="20"/>
      <c r="N1" s="39" t="s">
        <v>42</v>
      </c>
      <c r="O1" s="39"/>
      <c r="P1" s="39"/>
      <c r="Q1" s="39"/>
    </row>
    <row r="2" spans="1:23" x14ac:dyDescent="0.25">
      <c r="A2" s="22"/>
      <c r="B2" s="22"/>
      <c r="C2" s="22"/>
      <c r="D2" s="22"/>
      <c r="E2" s="22"/>
      <c r="F2" s="22"/>
      <c r="G2" s="22"/>
      <c r="H2" s="22"/>
      <c r="I2" s="23"/>
      <c r="J2" s="23"/>
      <c r="K2" s="23"/>
      <c r="L2" s="23"/>
      <c r="M2" s="22"/>
      <c r="N2" s="22"/>
      <c r="O2" s="40"/>
      <c r="P2" s="40"/>
      <c r="Q2" s="40"/>
    </row>
    <row r="3" spans="1:23" x14ac:dyDescent="0.25">
      <c r="A3" s="22"/>
      <c r="B3" s="22"/>
      <c r="C3" s="22"/>
      <c r="D3" s="22"/>
      <c r="E3" s="22"/>
      <c r="F3" s="22"/>
      <c r="G3" s="22"/>
      <c r="H3" s="22"/>
      <c r="I3" s="23"/>
      <c r="J3" s="23"/>
      <c r="K3" s="23"/>
      <c r="L3" s="23"/>
      <c r="M3" s="22"/>
      <c r="N3" s="22"/>
      <c r="O3" s="41" t="s">
        <v>36</v>
      </c>
      <c r="P3" s="41"/>
      <c r="Q3" s="41"/>
    </row>
    <row r="4" spans="1:23" s="24" customFormat="1" x14ac:dyDescent="0.25">
      <c r="A4" s="42" t="s">
        <v>30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3"/>
      <c r="R4" s="2"/>
      <c r="S4" s="2"/>
      <c r="T4" s="2"/>
      <c r="U4" s="2"/>
      <c r="V4" s="2"/>
      <c r="W4" s="2"/>
    </row>
    <row r="5" spans="1:23" s="22" customForma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"/>
      <c r="S5" s="2"/>
      <c r="T5" s="2"/>
      <c r="U5" s="2"/>
      <c r="V5" s="2"/>
      <c r="W5" s="2"/>
    </row>
    <row r="6" spans="1:23" s="22" customFormat="1" x14ac:dyDescent="0.25">
      <c r="I6" s="23"/>
      <c r="J6" s="23"/>
      <c r="K6" s="23"/>
      <c r="L6" s="23"/>
      <c r="R6" s="2"/>
      <c r="S6" s="2"/>
      <c r="T6" s="2"/>
      <c r="U6" s="2"/>
      <c r="V6" s="2"/>
      <c r="W6" s="2"/>
    </row>
    <row r="7" spans="1:23" s="25" customFormat="1" x14ac:dyDescent="0.25">
      <c r="A7" s="33" t="s">
        <v>31</v>
      </c>
      <c r="B7" s="33" t="s">
        <v>33</v>
      </c>
      <c r="C7" s="33" t="s">
        <v>0</v>
      </c>
      <c r="D7" s="33" t="s">
        <v>1</v>
      </c>
      <c r="E7" s="33" t="s">
        <v>2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5"/>
      <c r="R7" s="2"/>
      <c r="S7" s="2"/>
      <c r="T7" s="2"/>
      <c r="U7" s="2"/>
      <c r="V7" s="2"/>
      <c r="W7" s="2"/>
    </row>
    <row r="8" spans="1:23" x14ac:dyDescent="0.25">
      <c r="A8" s="33"/>
      <c r="B8" s="33"/>
      <c r="C8" s="33"/>
      <c r="D8" s="33"/>
      <c r="E8" s="33" t="s">
        <v>3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6"/>
    </row>
    <row r="9" spans="1:23" ht="89.25" customHeight="1" x14ac:dyDescent="0.25">
      <c r="A9" s="33"/>
      <c r="B9" s="33"/>
      <c r="C9" s="33"/>
      <c r="D9" s="33"/>
      <c r="E9" s="33"/>
      <c r="F9" s="15" t="s">
        <v>4</v>
      </c>
      <c r="G9" s="15" t="s">
        <v>5</v>
      </c>
      <c r="H9" s="15" t="s">
        <v>6</v>
      </c>
      <c r="I9" s="15" t="s">
        <v>7</v>
      </c>
      <c r="J9" s="15" t="s">
        <v>8</v>
      </c>
      <c r="K9" s="15" t="s">
        <v>9</v>
      </c>
      <c r="L9" s="15" t="s">
        <v>10</v>
      </c>
      <c r="M9" s="15" t="s">
        <v>11</v>
      </c>
      <c r="N9" s="15" t="s">
        <v>12</v>
      </c>
      <c r="O9" s="15" t="s">
        <v>13</v>
      </c>
      <c r="P9" s="15" t="s">
        <v>14</v>
      </c>
      <c r="Q9" s="27" t="s">
        <v>15</v>
      </c>
    </row>
    <row r="10" spans="1:23" x14ac:dyDescent="0.2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27">
        <v>17</v>
      </c>
    </row>
    <row r="11" spans="1:23" x14ac:dyDescent="0.25">
      <c r="A11" s="33">
        <v>1</v>
      </c>
      <c r="B11" s="32" t="s">
        <v>16</v>
      </c>
      <c r="C11" s="32" t="s">
        <v>35</v>
      </c>
      <c r="D11" s="14" t="s">
        <v>17</v>
      </c>
      <c r="E11" s="13">
        <f>E12+E13+E14+E15</f>
        <v>296854484.81000006</v>
      </c>
      <c r="F11" s="13">
        <f>SUM(F12:F15)</f>
        <v>2000000</v>
      </c>
      <c r="G11" s="13">
        <v>70935391.379999995</v>
      </c>
      <c r="H11" s="13">
        <f>SUM(H12:H15)</f>
        <v>85548171.640000001</v>
      </c>
      <c r="I11" s="13">
        <f t="shared" ref="I11:Q11" si="0">SUM(I12:I15)</f>
        <v>104187398.62</v>
      </c>
      <c r="J11" s="13">
        <f>J12+J13+J14+J15</f>
        <v>15152856.510000002</v>
      </c>
      <c r="K11" s="13">
        <f>K12+K13+K14+K15</f>
        <v>11794333.33</v>
      </c>
      <c r="L11" s="13">
        <f>L12+L13+L14+L15</f>
        <v>7236333.3300000001</v>
      </c>
      <c r="M11" s="13">
        <f t="shared" si="0"/>
        <v>0</v>
      </c>
      <c r="N11" s="13">
        <f t="shared" si="0"/>
        <v>0</v>
      </c>
      <c r="O11" s="13">
        <f t="shared" si="0"/>
        <v>0</v>
      </c>
      <c r="P11" s="13">
        <f t="shared" si="0"/>
        <v>0</v>
      </c>
      <c r="Q11" s="28">
        <f t="shared" si="0"/>
        <v>0</v>
      </c>
    </row>
    <row r="12" spans="1:23" x14ac:dyDescent="0.25">
      <c r="A12" s="33"/>
      <c r="B12" s="32"/>
      <c r="C12" s="32"/>
      <c r="D12" s="14" t="s">
        <v>18</v>
      </c>
      <c r="E12" s="13">
        <f>F12+G12+H12+I12+J12+K12+L12+M12+N12+O12+P12+Q12</f>
        <v>68435600</v>
      </c>
      <c r="F12" s="13">
        <v>0</v>
      </c>
      <c r="G12" s="13">
        <v>3782900</v>
      </c>
      <c r="H12" s="13">
        <f>50000000+3407100</f>
        <v>53407100</v>
      </c>
      <c r="I12" s="13">
        <v>3385800</v>
      </c>
      <c r="J12" s="11">
        <v>3720000</v>
      </c>
      <c r="K12" s="13">
        <v>4139800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28">
        <v>0</v>
      </c>
    </row>
    <row r="13" spans="1:23" ht="36" customHeight="1" x14ac:dyDescent="0.25">
      <c r="A13" s="33"/>
      <c r="B13" s="32"/>
      <c r="C13" s="32"/>
      <c r="D13" s="14" t="s">
        <v>19</v>
      </c>
      <c r="E13" s="13">
        <f>F13+G13+H13+I13+J13+K13+L13+M13+N13+O13+P13+Q13</f>
        <v>55773497.370000005</v>
      </c>
      <c r="F13" s="13">
        <v>0</v>
      </c>
      <c r="G13" s="13">
        <v>5916843.5899999999</v>
      </c>
      <c r="H13" s="13">
        <f>5329053.85+20425600</f>
        <v>25754653.850000001</v>
      </c>
      <c r="I13" s="13">
        <v>5295738.47</v>
      </c>
      <c r="J13" s="13">
        <v>5818461.46</v>
      </c>
      <c r="K13" s="13">
        <v>6475100</v>
      </c>
      <c r="L13" s="13">
        <v>6512700</v>
      </c>
      <c r="M13" s="13">
        <v>0</v>
      </c>
      <c r="N13" s="13">
        <v>0</v>
      </c>
      <c r="O13" s="13">
        <v>0</v>
      </c>
      <c r="P13" s="13">
        <v>0</v>
      </c>
      <c r="Q13" s="28">
        <v>0</v>
      </c>
    </row>
    <row r="14" spans="1:23" x14ac:dyDescent="0.25">
      <c r="A14" s="33"/>
      <c r="B14" s="32"/>
      <c r="C14" s="32"/>
      <c r="D14" s="14" t="s">
        <v>20</v>
      </c>
      <c r="E14" s="13">
        <f>F14+G14+H14+I14+J14+K14+L14+M14+N14+O14+P14+Q14</f>
        <v>172645387.44000006</v>
      </c>
      <c r="F14" s="13">
        <v>2000000</v>
      </c>
      <c r="G14" s="13">
        <v>61235647.789999999</v>
      </c>
      <c r="H14" s="13">
        <f>1404923.81+970683.77+1741299.1+2269511.11</f>
        <v>6386417.79</v>
      </c>
      <c r="I14" s="13">
        <v>95505860.150000006</v>
      </c>
      <c r="J14" s="13">
        <f>1059829.05+4554566</f>
        <v>5614395.0499999998</v>
      </c>
      <c r="K14" s="13">
        <v>1179433.33</v>
      </c>
      <c r="L14" s="13">
        <v>723633.33</v>
      </c>
      <c r="M14" s="13">
        <v>0</v>
      </c>
      <c r="N14" s="13">
        <v>0</v>
      </c>
      <c r="O14" s="13">
        <v>0</v>
      </c>
      <c r="P14" s="13">
        <v>0</v>
      </c>
      <c r="Q14" s="28">
        <v>0</v>
      </c>
    </row>
    <row r="15" spans="1:23" ht="30" x14ac:dyDescent="0.25">
      <c r="A15" s="33"/>
      <c r="B15" s="32"/>
      <c r="C15" s="32"/>
      <c r="D15" s="14" t="s">
        <v>21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28">
        <v>0</v>
      </c>
    </row>
    <row r="16" spans="1:23" x14ac:dyDescent="0.25">
      <c r="A16" s="33"/>
      <c r="B16" s="32" t="s">
        <v>22</v>
      </c>
      <c r="C16" s="32"/>
      <c r="D16" s="4" t="s">
        <v>17</v>
      </c>
      <c r="E16" s="5">
        <f>SUM(F16:Q16)</f>
        <v>296854484.80999994</v>
      </c>
      <c r="F16" s="5">
        <f>SUM(F17:F19:F20)</f>
        <v>2000000</v>
      </c>
      <c r="G16" s="5">
        <f>SUM(G17:G20)</f>
        <v>70935391.379999995</v>
      </c>
      <c r="H16" s="5">
        <f>SUM(H17:H19:H20)</f>
        <v>85548171.640000001</v>
      </c>
      <c r="I16" s="10">
        <f>SUM(I17:I19:I20)</f>
        <v>104187398.62</v>
      </c>
      <c r="J16" s="12">
        <f>SUM(J17:J19:J20)</f>
        <v>15152856.510000002</v>
      </c>
      <c r="K16" s="10">
        <f>SUM(K17:K19:K20)</f>
        <v>11794333.33</v>
      </c>
      <c r="L16" s="10">
        <f>SUM(L17:L19:L20)</f>
        <v>7236333.3300000001</v>
      </c>
      <c r="M16" s="5">
        <f>SUM(M17:M19:M20)</f>
        <v>0</v>
      </c>
      <c r="N16" s="5">
        <f>SUM(N17:N19:N20)</f>
        <v>0</v>
      </c>
      <c r="O16" s="5">
        <f>SUM(O17:O19:O20)</f>
        <v>0</v>
      </c>
      <c r="P16" s="5">
        <f>SUM(P17:P19:P20)</f>
        <v>0</v>
      </c>
      <c r="Q16" s="28">
        <f>SUM(Q17:Q19:Q20)</f>
        <v>0</v>
      </c>
    </row>
    <row r="17" spans="1:17" x14ac:dyDescent="0.25">
      <c r="A17" s="33"/>
      <c r="B17" s="32"/>
      <c r="C17" s="32"/>
      <c r="D17" s="4" t="s">
        <v>18</v>
      </c>
      <c r="E17" s="5">
        <f>SUM(F17:Q17)</f>
        <v>68435600</v>
      </c>
      <c r="F17" s="5">
        <v>0</v>
      </c>
      <c r="G17" s="5">
        <v>3782900</v>
      </c>
      <c r="H17" s="5">
        <f t="shared" ref="H17:J19" si="1">H12</f>
        <v>53407100</v>
      </c>
      <c r="I17" s="10">
        <f t="shared" si="1"/>
        <v>3385800</v>
      </c>
      <c r="J17" s="12">
        <f t="shared" si="1"/>
        <v>3720000</v>
      </c>
      <c r="K17" s="10">
        <f t="shared" ref="K17:L17" si="2">K12</f>
        <v>4139800</v>
      </c>
      <c r="L17" s="10">
        <f t="shared" si="2"/>
        <v>0</v>
      </c>
      <c r="M17" s="5">
        <v>0</v>
      </c>
      <c r="N17" s="5">
        <v>0</v>
      </c>
      <c r="O17" s="5">
        <v>0</v>
      </c>
      <c r="P17" s="5">
        <v>0</v>
      </c>
      <c r="Q17" s="28">
        <v>0</v>
      </c>
    </row>
    <row r="18" spans="1:17" x14ac:dyDescent="0.25">
      <c r="A18" s="33"/>
      <c r="B18" s="32"/>
      <c r="C18" s="32"/>
      <c r="D18" s="4" t="s">
        <v>19</v>
      </c>
      <c r="E18" s="5">
        <f t="shared" ref="E18:E20" si="3">SUM(F18:Q18)</f>
        <v>55773497.370000005</v>
      </c>
      <c r="F18" s="5">
        <v>0</v>
      </c>
      <c r="G18" s="5">
        <v>5916843.5899999999</v>
      </c>
      <c r="H18" s="5">
        <f t="shared" si="1"/>
        <v>25754653.850000001</v>
      </c>
      <c r="I18" s="10">
        <f>I13</f>
        <v>5295738.47</v>
      </c>
      <c r="J18" s="12">
        <f>J13</f>
        <v>5818461.46</v>
      </c>
      <c r="K18" s="10">
        <f t="shared" ref="K18:L18" si="4">K13</f>
        <v>6475100</v>
      </c>
      <c r="L18" s="10">
        <f t="shared" si="4"/>
        <v>6512700</v>
      </c>
      <c r="M18" s="5">
        <v>0</v>
      </c>
      <c r="N18" s="5">
        <v>0</v>
      </c>
      <c r="O18" s="5">
        <v>0</v>
      </c>
      <c r="P18" s="5">
        <v>0</v>
      </c>
      <c r="Q18" s="28">
        <v>0</v>
      </c>
    </row>
    <row r="19" spans="1:17" x14ac:dyDescent="0.25">
      <c r="A19" s="33"/>
      <c r="B19" s="32"/>
      <c r="C19" s="32"/>
      <c r="D19" s="4" t="s">
        <v>20</v>
      </c>
      <c r="E19" s="5">
        <f t="shared" si="3"/>
        <v>172645387.44000006</v>
      </c>
      <c r="F19" s="5">
        <v>2000000</v>
      </c>
      <c r="G19" s="5">
        <v>61235647.789999999</v>
      </c>
      <c r="H19" s="5">
        <f t="shared" si="1"/>
        <v>6386417.79</v>
      </c>
      <c r="I19" s="10">
        <f t="shared" si="1"/>
        <v>95505860.150000006</v>
      </c>
      <c r="J19" s="12">
        <f>J14</f>
        <v>5614395.0499999998</v>
      </c>
      <c r="K19" s="10">
        <f>K14</f>
        <v>1179433.33</v>
      </c>
      <c r="L19" s="10">
        <f t="shared" ref="L19" si="5">L14</f>
        <v>723633.33</v>
      </c>
      <c r="M19" s="5">
        <v>0</v>
      </c>
      <c r="N19" s="5">
        <v>0</v>
      </c>
      <c r="O19" s="5">
        <v>0</v>
      </c>
      <c r="P19" s="5">
        <v>0</v>
      </c>
      <c r="Q19" s="28">
        <v>0</v>
      </c>
    </row>
    <row r="20" spans="1:17" ht="30" x14ac:dyDescent="0.25">
      <c r="A20" s="33"/>
      <c r="B20" s="32"/>
      <c r="C20" s="32"/>
      <c r="D20" s="4" t="s">
        <v>21</v>
      </c>
      <c r="E20" s="5">
        <f t="shared" si="3"/>
        <v>0</v>
      </c>
      <c r="F20" s="5">
        <v>0</v>
      </c>
      <c r="G20" s="5">
        <v>0</v>
      </c>
      <c r="H20" s="5">
        <v>0</v>
      </c>
      <c r="I20" s="10">
        <v>0</v>
      </c>
      <c r="J20" s="10">
        <v>0</v>
      </c>
      <c r="K20" s="10">
        <v>0</v>
      </c>
      <c r="L20" s="10">
        <v>0</v>
      </c>
      <c r="M20" s="5">
        <v>0</v>
      </c>
      <c r="N20" s="5">
        <v>0</v>
      </c>
      <c r="O20" s="5">
        <v>0</v>
      </c>
      <c r="P20" s="5">
        <v>0</v>
      </c>
      <c r="Q20" s="28">
        <v>0</v>
      </c>
    </row>
    <row r="21" spans="1:17" x14ac:dyDescent="0.25">
      <c r="A21" s="33">
        <v>2</v>
      </c>
      <c r="B21" s="32" t="s">
        <v>23</v>
      </c>
      <c r="C21" s="32" t="s">
        <v>35</v>
      </c>
      <c r="D21" s="4" t="s">
        <v>17</v>
      </c>
      <c r="E21" s="5">
        <f>E22+E23+E24+E25</f>
        <v>49279430.639999993</v>
      </c>
      <c r="F21" s="5">
        <f>SUM(F22:F25)</f>
        <v>6693378.6699999999</v>
      </c>
      <c r="G21" s="5">
        <f t="shared" ref="G21" si="6">SUM(G22:G25)</f>
        <v>25174217.039999999</v>
      </c>
      <c r="H21" s="5">
        <f t="shared" ref="H21:Q21" si="7">SUM(H22:H25)</f>
        <v>11110034.93</v>
      </c>
      <c r="I21" s="10">
        <f t="shared" si="7"/>
        <v>6301800</v>
      </c>
      <c r="J21" s="10">
        <f t="shared" si="7"/>
        <v>0</v>
      </c>
      <c r="K21" s="10">
        <f t="shared" si="7"/>
        <v>0</v>
      </c>
      <c r="L21" s="10">
        <f t="shared" si="7"/>
        <v>0</v>
      </c>
      <c r="M21" s="5">
        <f t="shared" si="7"/>
        <v>0</v>
      </c>
      <c r="N21" s="5">
        <f t="shared" si="7"/>
        <v>0</v>
      </c>
      <c r="O21" s="5">
        <f t="shared" si="7"/>
        <v>0</v>
      </c>
      <c r="P21" s="5">
        <f t="shared" si="7"/>
        <v>0</v>
      </c>
      <c r="Q21" s="28">
        <f t="shared" si="7"/>
        <v>0</v>
      </c>
    </row>
    <row r="22" spans="1:17" x14ac:dyDescent="0.25">
      <c r="A22" s="33"/>
      <c r="B22" s="32"/>
      <c r="C22" s="32"/>
      <c r="D22" s="4" t="s">
        <v>18</v>
      </c>
      <c r="E22" s="5">
        <f t="shared" ref="E22:E25" si="8">SUM(F22:Q22)</f>
        <v>0</v>
      </c>
      <c r="F22" s="5">
        <v>0</v>
      </c>
      <c r="G22" s="5">
        <v>0</v>
      </c>
      <c r="H22" s="5">
        <v>0</v>
      </c>
      <c r="I22" s="10">
        <v>0</v>
      </c>
      <c r="J22" s="10">
        <v>0</v>
      </c>
      <c r="K22" s="10">
        <v>0</v>
      </c>
      <c r="L22" s="10"/>
      <c r="M22" s="5">
        <v>0</v>
      </c>
      <c r="N22" s="5">
        <v>0</v>
      </c>
      <c r="O22" s="5">
        <v>0</v>
      </c>
      <c r="P22" s="5">
        <v>0</v>
      </c>
      <c r="Q22" s="28">
        <v>0</v>
      </c>
    </row>
    <row r="23" spans="1:17" x14ac:dyDescent="0.25">
      <c r="A23" s="33"/>
      <c r="B23" s="32"/>
      <c r="C23" s="32"/>
      <c r="D23" s="4" t="s">
        <v>19</v>
      </c>
      <c r="E23" s="5">
        <f>F23+G23+H23+I23+J23+K23+L23+M23+N23+O23+P23+Q23</f>
        <v>14055857.4</v>
      </c>
      <c r="F23" s="5">
        <v>2258657.4</v>
      </c>
      <c r="G23" s="5">
        <v>0</v>
      </c>
      <c r="H23" s="5">
        <v>9545700</v>
      </c>
      <c r="I23" s="10">
        <v>2251500</v>
      </c>
      <c r="J23" s="10">
        <v>0</v>
      </c>
      <c r="K23" s="10">
        <v>0</v>
      </c>
      <c r="L23" s="10">
        <v>0</v>
      </c>
      <c r="M23" s="5">
        <v>0</v>
      </c>
      <c r="N23" s="5">
        <v>0</v>
      </c>
      <c r="O23" s="5">
        <v>0</v>
      </c>
      <c r="P23" s="5">
        <v>0</v>
      </c>
      <c r="Q23" s="28">
        <v>0</v>
      </c>
    </row>
    <row r="24" spans="1:17" x14ac:dyDescent="0.25">
      <c r="A24" s="33"/>
      <c r="B24" s="32"/>
      <c r="C24" s="32"/>
      <c r="D24" s="4" t="s">
        <v>20</v>
      </c>
      <c r="E24" s="5">
        <f>F24+G24+H24+I24+J24+K24+L24+M24+N24+O24+P24+Q24</f>
        <v>35223573.239999995</v>
      </c>
      <c r="F24" s="5">
        <v>4434721.2699999996</v>
      </c>
      <c r="G24" s="5">
        <v>25174217.039999999</v>
      </c>
      <c r="H24" s="5">
        <f>203701.6+1060633.33+300000</f>
        <v>1564334.9300000002</v>
      </c>
      <c r="I24" s="10">
        <v>4050300</v>
      </c>
      <c r="J24" s="10">
        <v>0</v>
      </c>
      <c r="K24" s="10">
        <v>0</v>
      </c>
      <c r="L24" s="10">
        <v>0</v>
      </c>
      <c r="M24" s="5">
        <v>0</v>
      </c>
      <c r="N24" s="5">
        <v>0</v>
      </c>
      <c r="O24" s="5">
        <v>0</v>
      </c>
      <c r="P24" s="5">
        <v>0</v>
      </c>
      <c r="Q24" s="28">
        <v>0</v>
      </c>
    </row>
    <row r="25" spans="1:17" ht="30" x14ac:dyDescent="0.25">
      <c r="A25" s="33"/>
      <c r="B25" s="32"/>
      <c r="C25" s="32"/>
      <c r="D25" s="4" t="s">
        <v>21</v>
      </c>
      <c r="E25" s="5">
        <f t="shared" si="8"/>
        <v>0</v>
      </c>
      <c r="F25" s="5">
        <v>0</v>
      </c>
      <c r="G25" s="5">
        <v>0</v>
      </c>
      <c r="H25" s="5">
        <f>H30</f>
        <v>0</v>
      </c>
      <c r="I25" s="10">
        <f>I30</f>
        <v>0</v>
      </c>
      <c r="J25" s="10">
        <v>0</v>
      </c>
      <c r="K25" s="10">
        <v>0</v>
      </c>
      <c r="L25" s="10">
        <v>0</v>
      </c>
      <c r="M25" s="5">
        <v>0</v>
      </c>
      <c r="N25" s="5">
        <v>0</v>
      </c>
      <c r="O25" s="5">
        <v>0</v>
      </c>
      <c r="P25" s="5">
        <v>0</v>
      </c>
      <c r="Q25" s="28">
        <v>0</v>
      </c>
    </row>
    <row r="26" spans="1:17" x14ac:dyDescent="0.25">
      <c r="A26" s="33"/>
      <c r="B26" s="32" t="s">
        <v>24</v>
      </c>
      <c r="C26" s="32"/>
      <c r="D26" s="4" t="s">
        <v>17</v>
      </c>
      <c r="E26" s="5">
        <f>SUM(F26:Q26)</f>
        <v>49279430.640000001</v>
      </c>
      <c r="F26" s="5">
        <f>SUM(F27:F30)</f>
        <v>6693378.6699999999</v>
      </c>
      <c r="G26" s="5">
        <f t="shared" ref="G26" si="9">SUM(G27:G30)</f>
        <v>25174217.039999999</v>
      </c>
      <c r="H26" s="5">
        <f t="shared" ref="H26:Q26" si="10">SUM(H27:H30)</f>
        <v>11110034.93</v>
      </c>
      <c r="I26" s="10">
        <f t="shared" si="10"/>
        <v>6301800</v>
      </c>
      <c r="J26" s="10">
        <f t="shared" si="10"/>
        <v>0</v>
      </c>
      <c r="K26" s="10">
        <f t="shared" si="10"/>
        <v>0</v>
      </c>
      <c r="L26" s="10">
        <f t="shared" si="10"/>
        <v>0</v>
      </c>
      <c r="M26" s="5">
        <f t="shared" si="10"/>
        <v>0</v>
      </c>
      <c r="N26" s="5">
        <f t="shared" si="10"/>
        <v>0</v>
      </c>
      <c r="O26" s="5">
        <f t="shared" si="10"/>
        <v>0</v>
      </c>
      <c r="P26" s="5">
        <f t="shared" si="10"/>
        <v>0</v>
      </c>
      <c r="Q26" s="28">
        <f t="shared" si="10"/>
        <v>0</v>
      </c>
    </row>
    <row r="27" spans="1:17" x14ac:dyDescent="0.25">
      <c r="A27" s="33"/>
      <c r="B27" s="32"/>
      <c r="C27" s="32"/>
      <c r="D27" s="4" t="s">
        <v>18</v>
      </c>
      <c r="E27" s="5">
        <f t="shared" ref="E27:E30" si="11">SUM(F27:Q27)</f>
        <v>0</v>
      </c>
      <c r="F27" s="5">
        <v>0</v>
      </c>
      <c r="G27" s="5">
        <v>0</v>
      </c>
      <c r="H27" s="6">
        <f t="shared" ref="H27:I29" si="12">H22</f>
        <v>0</v>
      </c>
      <c r="I27" s="6">
        <f t="shared" si="12"/>
        <v>0</v>
      </c>
      <c r="J27" s="10">
        <v>0</v>
      </c>
      <c r="K27" s="10">
        <v>0</v>
      </c>
      <c r="L27" s="10">
        <v>0</v>
      </c>
      <c r="M27" s="5">
        <v>0</v>
      </c>
      <c r="N27" s="5">
        <v>0</v>
      </c>
      <c r="O27" s="5">
        <v>0</v>
      </c>
      <c r="P27" s="5">
        <v>0</v>
      </c>
      <c r="Q27" s="28">
        <v>0</v>
      </c>
    </row>
    <row r="28" spans="1:17" x14ac:dyDescent="0.25">
      <c r="A28" s="33"/>
      <c r="B28" s="32"/>
      <c r="C28" s="32"/>
      <c r="D28" s="4" t="s">
        <v>19</v>
      </c>
      <c r="E28" s="5">
        <f t="shared" si="11"/>
        <v>14055857.4</v>
      </c>
      <c r="F28" s="5">
        <v>2258657.4</v>
      </c>
      <c r="G28" s="5">
        <v>0</v>
      </c>
      <c r="H28" s="6">
        <f t="shared" si="12"/>
        <v>9545700</v>
      </c>
      <c r="I28" s="6">
        <f t="shared" si="12"/>
        <v>2251500</v>
      </c>
      <c r="J28" s="10">
        <v>0</v>
      </c>
      <c r="K28" s="10">
        <v>0</v>
      </c>
      <c r="L28" s="10">
        <v>0</v>
      </c>
      <c r="M28" s="5">
        <v>0</v>
      </c>
      <c r="N28" s="5">
        <v>0</v>
      </c>
      <c r="O28" s="5">
        <v>0</v>
      </c>
      <c r="P28" s="5">
        <v>0</v>
      </c>
      <c r="Q28" s="28">
        <v>0</v>
      </c>
    </row>
    <row r="29" spans="1:17" x14ac:dyDescent="0.25">
      <c r="A29" s="33"/>
      <c r="B29" s="32"/>
      <c r="C29" s="32"/>
      <c r="D29" s="4" t="s">
        <v>20</v>
      </c>
      <c r="E29" s="5">
        <f t="shared" si="11"/>
        <v>35223573.239999995</v>
      </c>
      <c r="F29" s="5">
        <v>4434721.2699999996</v>
      </c>
      <c r="G29" s="5">
        <v>25174217.039999999</v>
      </c>
      <c r="H29" s="6">
        <f t="shared" si="12"/>
        <v>1564334.9300000002</v>
      </c>
      <c r="I29" s="6">
        <f t="shared" si="12"/>
        <v>4050300</v>
      </c>
      <c r="J29" s="6">
        <f>J24</f>
        <v>0</v>
      </c>
      <c r="K29" s="10">
        <v>0</v>
      </c>
      <c r="L29" s="10">
        <v>0</v>
      </c>
      <c r="M29" s="5">
        <v>0</v>
      </c>
      <c r="N29" s="5">
        <v>0</v>
      </c>
      <c r="O29" s="5">
        <v>0</v>
      </c>
      <c r="P29" s="5">
        <v>0</v>
      </c>
      <c r="Q29" s="28">
        <v>0</v>
      </c>
    </row>
    <row r="30" spans="1:17" ht="30" x14ac:dyDescent="0.25">
      <c r="A30" s="33"/>
      <c r="B30" s="32"/>
      <c r="C30" s="32"/>
      <c r="D30" s="4" t="s">
        <v>21</v>
      </c>
      <c r="E30" s="5">
        <f t="shared" si="11"/>
        <v>0</v>
      </c>
      <c r="F30" s="5">
        <v>0</v>
      </c>
      <c r="G30" s="5">
        <v>0</v>
      </c>
      <c r="H30" s="6">
        <v>0</v>
      </c>
      <c r="I30" s="6">
        <v>0</v>
      </c>
      <c r="J30" s="10">
        <v>0</v>
      </c>
      <c r="K30" s="10">
        <v>0</v>
      </c>
      <c r="L30" s="10">
        <v>0</v>
      </c>
      <c r="M30" s="5">
        <v>0</v>
      </c>
      <c r="N30" s="5">
        <v>0</v>
      </c>
      <c r="O30" s="5">
        <v>0</v>
      </c>
      <c r="P30" s="5">
        <v>0</v>
      </c>
      <c r="Q30" s="28">
        <v>0</v>
      </c>
    </row>
    <row r="31" spans="1:17" s="3" customFormat="1" ht="15.75" customHeight="1" x14ac:dyDescent="0.25">
      <c r="A31" s="33">
        <v>3</v>
      </c>
      <c r="B31" s="32" t="s">
        <v>39</v>
      </c>
      <c r="C31" s="34" t="s">
        <v>35</v>
      </c>
      <c r="D31" s="4" t="s">
        <v>17</v>
      </c>
      <c r="E31" s="5">
        <f>E32+E33+E34+E35</f>
        <v>500000</v>
      </c>
      <c r="F31" s="5">
        <v>0</v>
      </c>
      <c r="G31" s="5">
        <f>G32+G33+G34+G35</f>
        <v>500000</v>
      </c>
      <c r="H31" s="6">
        <v>0</v>
      </c>
      <c r="I31" s="6">
        <f>I32+I33+I34+I35</f>
        <v>0</v>
      </c>
      <c r="J31" s="10">
        <v>0</v>
      </c>
      <c r="K31" s="10">
        <v>0</v>
      </c>
      <c r="L31" s="10">
        <v>0</v>
      </c>
      <c r="M31" s="5">
        <v>0</v>
      </c>
      <c r="N31" s="5">
        <v>0</v>
      </c>
      <c r="O31" s="5">
        <v>0</v>
      </c>
      <c r="P31" s="5">
        <v>0</v>
      </c>
      <c r="Q31" s="28">
        <v>0</v>
      </c>
    </row>
    <row r="32" spans="1:17" s="3" customFormat="1" x14ac:dyDescent="0.25">
      <c r="A32" s="33"/>
      <c r="B32" s="32"/>
      <c r="C32" s="34"/>
      <c r="D32" s="4" t="s">
        <v>18</v>
      </c>
      <c r="E32" s="5">
        <f>F32+G32+H32+I32+J32+K32+L32+M32+N32+O32+P32+Q32</f>
        <v>0</v>
      </c>
      <c r="F32" s="5">
        <v>0</v>
      </c>
      <c r="G32" s="5">
        <v>0</v>
      </c>
      <c r="H32" s="6">
        <v>0</v>
      </c>
      <c r="I32" s="6">
        <v>0</v>
      </c>
      <c r="J32" s="10">
        <v>0</v>
      </c>
      <c r="K32" s="10">
        <v>0</v>
      </c>
      <c r="L32" s="10">
        <v>0</v>
      </c>
      <c r="M32" s="5">
        <v>0</v>
      </c>
      <c r="N32" s="5">
        <v>0</v>
      </c>
      <c r="O32" s="5">
        <v>0</v>
      </c>
      <c r="P32" s="5">
        <v>0</v>
      </c>
      <c r="Q32" s="28">
        <v>0</v>
      </c>
    </row>
    <row r="33" spans="1:21" s="3" customFormat="1" x14ac:dyDescent="0.25">
      <c r="A33" s="33"/>
      <c r="B33" s="32"/>
      <c r="C33" s="34"/>
      <c r="D33" s="4" t="s">
        <v>19</v>
      </c>
      <c r="E33" s="5">
        <f>F33+G33+H33+I33+J33+K33+L33+M33+N33+O33+P33+Q33</f>
        <v>0</v>
      </c>
      <c r="F33" s="5">
        <v>0</v>
      </c>
      <c r="G33" s="5">
        <v>0</v>
      </c>
      <c r="H33" s="6">
        <v>0</v>
      </c>
      <c r="I33" s="6">
        <v>0</v>
      </c>
      <c r="J33" s="10">
        <v>0</v>
      </c>
      <c r="K33" s="10">
        <v>0</v>
      </c>
      <c r="L33" s="10">
        <v>0</v>
      </c>
      <c r="M33" s="5">
        <v>0</v>
      </c>
      <c r="N33" s="5">
        <v>0</v>
      </c>
      <c r="O33" s="5">
        <v>0</v>
      </c>
      <c r="P33" s="5">
        <v>0</v>
      </c>
      <c r="Q33" s="28">
        <v>0</v>
      </c>
    </row>
    <row r="34" spans="1:21" s="3" customFormat="1" x14ac:dyDescent="0.25">
      <c r="A34" s="33"/>
      <c r="B34" s="32"/>
      <c r="C34" s="34"/>
      <c r="D34" s="4" t="s">
        <v>20</v>
      </c>
      <c r="E34" s="5">
        <f>F34+G34+H34+I34+J34+K34+L34+M34+N34+O34+P34+Q34</f>
        <v>500000</v>
      </c>
      <c r="F34" s="5">
        <v>0</v>
      </c>
      <c r="G34" s="5">
        <v>500000</v>
      </c>
      <c r="H34" s="6">
        <v>0</v>
      </c>
      <c r="I34" s="6">
        <v>0</v>
      </c>
      <c r="J34" s="10">
        <v>0</v>
      </c>
      <c r="K34" s="10">
        <v>0</v>
      </c>
      <c r="L34" s="10">
        <v>0</v>
      </c>
      <c r="M34" s="5">
        <v>0</v>
      </c>
      <c r="N34" s="5">
        <v>0</v>
      </c>
      <c r="O34" s="5">
        <v>0</v>
      </c>
      <c r="P34" s="5">
        <v>0</v>
      </c>
      <c r="Q34" s="28">
        <v>0</v>
      </c>
    </row>
    <row r="35" spans="1:21" s="3" customFormat="1" ht="30" x14ac:dyDescent="0.25">
      <c r="A35" s="33"/>
      <c r="B35" s="32"/>
      <c r="C35" s="34"/>
      <c r="D35" s="4" t="s">
        <v>37</v>
      </c>
      <c r="E35" s="5">
        <f>F35+G35+H35+I35+J35+K35+L35+M35+N35+O35+P35+Q35</f>
        <v>0</v>
      </c>
      <c r="F35" s="5">
        <v>0</v>
      </c>
      <c r="G35" s="5">
        <v>0</v>
      </c>
      <c r="H35" s="6">
        <v>0</v>
      </c>
      <c r="I35" s="6">
        <v>0</v>
      </c>
      <c r="J35" s="10">
        <v>0</v>
      </c>
      <c r="K35" s="10">
        <v>0</v>
      </c>
      <c r="L35" s="10">
        <v>0</v>
      </c>
      <c r="M35" s="5">
        <v>0</v>
      </c>
      <c r="N35" s="5">
        <v>0</v>
      </c>
      <c r="O35" s="5">
        <v>0</v>
      </c>
      <c r="P35" s="5">
        <v>0</v>
      </c>
      <c r="Q35" s="28">
        <v>0</v>
      </c>
    </row>
    <row r="36" spans="1:21" s="3" customFormat="1" x14ac:dyDescent="0.25">
      <c r="A36" s="33"/>
      <c r="B36" s="33" t="s">
        <v>25</v>
      </c>
      <c r="C36" s="33"/>
      <c r="D36" s="4" t="s">
        <v>17</v>
      </c>
      <c r="E36" s="5">
        <f>E37+E38+E39+E40</f>
        <v>500000</v>
      </c>
      <c r="F36" s="5">
        <v>0</v>
      </c>
      <c r="G36" s="5">
        <f>G37+G38+G39+G40</f>
        <v>500000</v>
      </c>
      <c r="H36" s="6">
        <v>0</v>
      </c>
      <c r="I36" s="6">
        <f>I37+I38+I39+I40</f>
        <v>0</v>
      </c>
      <c r="J36" s="10">
        <v>0</v>
      </c>
      <c r="K36" s="10">
        <v>0</v>
      </c>
      <c r="L36" s="10">
        <v>0</v>
      </c>
      <c r="M36" s="5">
        <v>0</v>
      </c>
      <c r="N36" s="5">
        <v>0</v>
      </c>
      <c r="O36" s="5">
        <v>0</v>
      </c>
      <c r="P36" s="5">
        <v>0</v>
      </c>
      <c r="Q36" s="28">
        <v>0</v>
      </c>
    </row>
    <row r="37" spans="1:21" s="3" customFormat="1" x14ac:dyDescent="0.25">
      <c r="A37" s="33"/>
      <c r="B37" s="33"/>
      <c r="C37" s="33"/>
      <c r="D37" s="4" t="s">
        <v>18</v>
      </c>
      <c r="E37" s="5">
        <f>F37+G37+H37+I37+J37+K37+L37+M37+N37+O37+P37+Q37</f>
        <v>0</v>
      </c>
      <c r="F37" s="5">
        <v>0</v>
      </c>
      <c r="G37" s="5">
        <v>0</v>
      </c>
      <c r="H37" s="6">
        <v>0</v>
      </c>
      <c r="I37" s="6">
        <v>0</v>
      </c>
      <c r="J37" s="10">
        <v>0</v>
      </c>
      <c r="K37" s="10">
        <v>0</v>
      </c>
      <c r="L37" s="10">
        <v>0</v>
      </c>
      <c r="M37" s="5">
        <v>0</v>
      </c>
      <c r="N37" s="5">
        <v>0</v>
      </c>
      <c r="O37" s="5">
        <v>0</v>
      </c>
      <c r="P37" s="5">
        <v>0</v>
      </c>
      <c r="Q37" s="28">
        <v>0</v>
      </c>
    </row>
    <row r="38" spans="1:21" s="3" customFormat="1" x14ac:dyDescent="0.25">
      <c r="A38" s="33"/>
      <c r="B38" s="33"/>
      <c r="C38" s="33"/>
      <c r="D38" s="4" t="s">
        <v>19</v>
      </c>
      <c r="E38" s="5">
        <f>F38+G38+H38+I38+J38+K38+L38+M38+N38+O38+P38+Q38</f>
        <v>0</v>
      </c>
      <c r="F38" s="5">
        <v>0</v>
      </c>
      <c r="G38" s="5">
        <v>0</v>
      </c>
      <c r="H38" s="6">
        <v>0</v>
      </c>
      <c r="I38" s="6">
        <v>0</v>
      </c>
      <c r="J38" s="10">
        <v>0</v>
      </c>
      <c r="K38" s="10">
        <v>0</v>
      </c>
      <c r="L38" s="10">
        <v>0</v>
      </c>
      <c r="M38" s="5">
        <v>0</v>
      </c>
      <c r="N38" s="5">
        <v>0</v>
      </c>
      <c r="O38" s="5">
        <v>0</v>
      </c>
      <c r="P38" s="5">
        <v>0</v>
      </c>
      <c r="Q38" s="28">
        <v>0</v>
      </c>
    </row>
    <row r="39" spans="1:21" s="3" customFormat="1" x14ac:dyDescent="0.25">
      <c r="A39" s="33"/>
      <c r="B39" s="33"/>
      <c r="C39" s="33"/>
      <c r="D39" s="4" t="s">
        <v>20</v>
      </c>
      <c r="E39" s="5">
        <f>F39+G39+H39+I39+J39+K39+L39+M39+N39+O39+P39+Q39</f>
        <v>500000</v>
      </c>
      <c r="F39" s="5">
        <v>0</v>
      </c>
      <c r="G39" s="5">
        <f>G34</f>
        <v>500000</v>
      </c>
      <c r="H39" s="6">
        <v>0</v>
      </c>
      <c r="I39" s="6">
        <v>0</v>
      </c>
      <c r="J39" s="10">
        <v>0</v>
      </c>
      <c r="K39" s="10">
        <v>0</v>
      </c>
      <c r="L39" s="10">
        <v>0</v>
      </c>
      <c r="M39" s="5">
        <v>0</v>
      </c>
      <c r="N39" s="5">
        <v>0</v>
      </c>
      <c r="O39" s="5">
        <v>0</v>
      </c>
      <c r="P39" s="5">
        <v>0</v>
      </c>
      <c r="Q39" s="28">
        <v>0</v>
      </c>
    </row>
    <row r="40" spans="1:21" s="3" customFormat="1" ht="30" x14ac:dyDescent="0.25">
      <c r="A40" s="33"/>
      <c r="B40" s="33"/>
      <c r="C40" s="33"/>
      <c r="D40" s="4" t="s">
        <v>37</v>
      </c>
      <c r="E40" s="5">
        <f>F40+G40+H40+I40+J40+K40+L40+M40+N40+O40+P40+Q40</f>
        <v>0</v>
      </c>
      <c r="F40" s="5">
        <v>0</v>
      </c>
      <c r="G40" s="5">
        <v>0</v>
      </c>
      <c r="H40" s="6">
        <v>0</v>
      </c>
      <c r="I40" s="6">
        <v>0</v>
      </c>
      <c r="J40" s="10">
        <v>0</v>
      </c>
      <c r="K40" s="10">
        <v>0</v>
      </c>
      <c r="L40" s="10">
        <v>0</v>
      </c>
      <c r="M40" s="5">
        <v>0</v>
      </c>
      <c r="N40" s="5">
        <v>0</v>
      </c>
      <c r="O40" s="5">
        <v>0</v>
      </c>
      <c r="P40" s="5">
        <v>0</v>
      </c>
      <c r="Q40" s="28">
        <v>0</v>
      </c>
    </row>
    <row r="41" spans="1:21" s="3" customFormat="1" ht="15.75" customHeight="1" x14ac:dyDescent="0.25">
      <c r="A41" s="33">
        <v>4</v>
      </c>
      <c r="B41" s="34" t="s">
        <v>40</v>
      </c>
      <c r="C41" s="32" t="s">
        <v>34</v>
      </c>
      <c r="D41" s="4" t="s">
        <v>17</v>
      </c>
      <c r="E41" s="5">
        <f>SUM(F41:Q41)</f>
        <v>2390000</v>
      </c>
      <c r="F41" s="5">
        <v>0</v>
      </c>
      <c r="G41" s="5">
        <f>SUM(G42:G45)</f>
        <v>0</v>
      </c>
      <c r="H41" s="5">
        <v>0</v>
      </c>
      <c r="I41" s="10">
        <f>I42+I43+I44+I45</f>
        <v>690000</v>
      </c>
      <c r="J41" s="10">
        <f>J42+J43+J44</f>
        <v>1700000</v>
      </c>
      <c r="K41" s="10">
        <v>0</v>
      </c>
      <c r="L41" s="10">
        <v>0</v>
      </c>
      <c r="M41" s="5">
        <v>0</v>
      </c>
      <c r="N41" s="5">
        <v>0</v>
      </c>
      <c r="O41" s="5">
        <v>0</v>
      </c>
      <c r="P41" s="5">
        <v>0</v>
      </c>
      <c r="Q41" s="28">
        <v>0</v>
      </c>
    </row>
    <row r="42" spans="1:21" s="3" customFormat="1" x14ac:dyDescent="0.25">
      <c r="A42" s="33"/>
      <c r="B42" s="34"/>
      <c r="C42" s="32"/>
      <c r="D42" s="4" t="s">
        <v>18</v>
      </c>
      <c r="E42" s="5">
        <v>0</v>
      </c>
      <c r="F42" s="5">
        <v>0</v>
      </c>
      <c r="G42" s="5">
        <v>0</v>
      </c>
      <c r="H42" s="5">
        <v>0</v>
      </c>
      <c r="I42" s="10">
        <v>0</v>
      </c>
      <c r="J42" s="10">
        <v>0</v>
      </c>
      <c r="K42" s="10">
        <v>0</v>
      </c>
      <c r="L42" s="10">
        <v>0</v>
      </c>
      <c r="M42" s="5">
        <v>0</v>
      </c>
      <c r="N42" s="5">
        <v>0</v>
      </c>
      <c r="O42" s="5">
        <v>0</v>
      </c>
      <c r="P42" s="5">
        <v>0</v>
      </c>
      <c r="Q42" s="28">
        <v>0</v>
      </c>
    </row>
    <row r="43" spans="1:21" s="3" customFormat="1" x14ac:dyDescent="0.25">
      <c r="A43" s="33"/>
      <c r="B43" s="34"/>
      <c r="C43" s="32"/>
      <c r="D43" s="4" t="s">
        <v>19</v>
      </c>
      <c r="E43" s="5">
        <v>0</v>
      </c>
      <c r="F43" s="5">
        <v>0</v>
      </c>
      <c r="G43" s="5">
        <v>0</v>
      </c>
      <c r="H43" s="5">
        <v>0</v>
      </c>
      <c r="I43" s="10">
        <v>0</v>
      </c>
      <c r="J43" s="10">
        <v>0</v>
      </c>
      <c r="K43" s="10">
        <v>0</v>
      </c>
      <c r="L43" s="10">
        <v>0</v>
      </c>
      <c r="M43" s="5">
        <v>0</v>
      </c>
      <c r="N43" s="5">
        <v>0</v>
      </c>
      <c r="O43" s="5">
        <v>0</v>
      </c>
      <c r="P43" s="5">
        <v>0</v>
      </c>
      <c r="Q43" s="28">
        <v>0</v>
      </c>
    </row>
    <row r="44" spans="1:21" s="3" customFormat="1" x14ac:dyDescent="0.25">
      <c r="A44" s="33"/>
      <c r="B44" s="34"/>
      <c r="C44" s="32"/>
      <c r="D44" s="4" t="s">
        <v>20</v>
      </c>
      <c r="E44" s="5">
        <f>F44+G44+H44+I44+J44+K44+L44+M44+N44+O44+P44+Q44</f>
        <v>2390000</v>
      </c>
      <c r="F44" s="5">
        <v>0</v>
      </c>
      <c r="G44" s="5">
        <v>0</v>
      </c>
      <c r="H44" s="5">
        <v>0</v>
      </c>
      <c r="I44" s="10">
        <v>690000</v>
      </c>
      <c r="J44" s="10">
        <v>1700000</v>
      </c>
      <c r="K44" s="10">
        <v>0</v>
      </c>
      <c r="L44" s="10">
        <v>0</v>
      </c>
      <c r="M44" s="5">
        <v>0</v>
      </c>
      <c r="N44" s="5">
        <v>0</v>
      </c>
      <c r="O44" s="5">
        <v>0</v>
      </c>
      <c r="P44" s="5">
        <v>0</v>
      </c>
      <c r="Q44" s="28">
        <v>0</v>
      </c>
    </row>
    <row r="45" spans="1:21" s="3" customFormat="1" ht="30" x14ac:dyDescent="0.25">
      <c r="A45" s="33"/>
      <c r="B45" s="34"/>
      <c r="C45" s="32"/>
      <c r="D45" s="4" t="s">
        <v>21</v>
      </c>
      <c r="E45" s="5">
        <v>0</v>
      </c>
      <c r="F45" s="5">
        <v>0</v>
      </c>
      <c r="G45" s="5">
        <v>0</v>
      </c>
      <c r="H45" s="5">
        <v>0</v>
      </c>
      <c r="I45" s="10">
        <v>0</v>
      </c>
      <c r="J45" s="10">
        <v>0</v>
      </c>
      <c r="K45" s="10">
        <v>0</v>
      </c>
      <c r="L45" s="10">
        <v>0</v>
      </c>
      <c r="M45" s="5">
        <v>0</v>
      </c>
      <c r="N45" s="5">
        <v>0</v>
      </c>
      <c r="O45" s="5">
        <v>0</v>
      </c>
      <c r="P45" s="5">
        <v>0</v>
      </c>
      <c r="Q45" s="28">
        <v>0</v>
      </c>
    </row>
    <row r="46" spans="1:21" x14ac:dyDescent="0.25">
      <c r="A46" s="33"/>
      <c r="B46" s="32" t="s">
        <v>38</v>
      </c>
      <c r="C46" s="32"/>
      <c r="D46" s="4" t="s">
        <v>17</v>
      </c>
      <c r="E46" s="5">
        <f>SUM(F46:Q46)</f>
        <v>2390000</v>
      </c>
      <c r="F46" s="5">
        <v>0</v>
      </c>
      <c r="G46" s="5">
        <f>SUM(G47:G50)</f>
        <v>0</v>
      </c>
      <c r="H46" s="5">
        <v>0</v>
      </c>
      <c r="I46" s="10">
        <f>I47+I48+I49+I50</f>
        <v>690000</v>
      </c>
      <c r="J46" s="10">
        <f>J47+J48+J49</f>
        <v>1700000</v>
      </c>
      <c r="K46" s="10">
        <v>0</v>
      </c>
      <c r="L46" s="10">
        <v>0</v>
      </c>
      <c r="M46" s="5">
        <v>0</v>
      </c>
      <c r="N46" s="5">
        <v>0</v>
      </c>
      <c r="O46" s="5">
        <v>0</v>
      </c>
      <c r="P46" s="5">
        <v>0</v>
      </c>
      <c r="Q46" s="28">
        <v>0</v>
      </c>
      <c r="R46" s="3"/>
      <c r="S46" s="3"/>
      <c r="T46" s="3"/>
      <c r="U46" s="3"/>
    </row>
    <row r="47" spans="1:21" x14ac:dyDescent="0.25">
      <c r="A47" s="33"/>
      <c r="B47" s="32"/>
      <c r="C47" s="32"/>
      <c r="D47" s="4" t="s">
        <v>18</v>
      </c>
      <c r="E47" s="5">
        <v>0</v>
      </c>
      <c r="F47" s="5">
        <v>0</v>
      </c>
      <c r="G47" s="5">
        <v>0</v>
      </c>
      <c r="H47" s="5">
        <v>0</v>
      </c>
      <c r="I47" s="10">
        <v>0</v>
      </c>
      <c r="J47" s="10">
        <v>0</v>
      </c>
      <c r="K47" s="10">
        <v>0</v>
      </c>
      <c r="L47" s="10">
        <v>0</v>
      </c>
      <c r="M47" s="5">
        <v>0</v>
      </c>
      <c r="N47" s="5">
        <v>0</v>
      </c>
      <c r="O47" s="5">
        <v>0</v>
      </c>
      <c r="P47" s="5">
        <v>0</v>
      </c>
      <c r="Q47" s="28">
        <v>0</v>
      </c>
      <c r="R47" s="3"/>
      <c r="S47" s="3"/>
      <c r="T47" s="3"/>
      <c r="U47" s="3"/>
    </row>
    <row r="48" spans="1:21" x14ac:dyDescent="0.25">
      <c r="A48" s="33"/>
      <c r="B48" s="32"/>
      <c r="C48" s="32"/>
      <c r="D48" s="4" t="s">
        <v>19</v>
      </c>
      <c r="E48" s="5">
        <v>0</v>
      </c>
      <c r="F48" s="5">
        <v>0</v>
      </c>
      <c r="G48" s="5">
        <v>0</v>
      </c>
      <c r="H48" s="5">
        <v>0</v>
      </c>
      <c r="I48" s="10">
        <v>0</v>
      </c>
      <c r="J48" s="10">
        <v>0</v>
      </c>
      <c r="K48" s="10">
        <v>0</v>
      </c>
      <c r="L48" s="10">
        <v>0</v>
      </c>
      <c r="M48" s="5">
        <v>0</v>
      </c>
      <c r="N48" s="5">
        <v>0</v>
      </c>
      <c r="O48" s="5">
        <v>0</v>
      </c>
      <c r="P48" s="5">
        <v>0</v>
      </c>
      <c r="Q48" s="28">
        <v>0</v>
      </c>
      <c r="R48" s="3"/>
      <c r="S48" s="3"/>
      <c r="T48" s="3"/>
      <c r="U48" s="3"/>
    </row>
    <row r="49" spans="1:21" x14ac:dyDescent="0.25">
      <c r="A49" s="33"/>
      <c r="B49" s="32"/>
      <c r="C49" s="32"/>
      <c r="D49" s="4" t="s">
        <v>20</v>
      </c>
      <c r="E49" s="5">
        <f>F49+G49+H49+I49+J49+K49+L49+M49+N49+O49+P49+Q49</f>
        <v>2390000</v>
      </c>
      <c r="F49" s="5">
        <v>0</v>
      </c>
      <c r="G49" s="5">
        <v>0</v>
      </c>
      <c r="H49" s="5">
        <v>0</v>
      </c>
      <c r="I49" s="10">
        <v>690000</v>
      </c>
      <c r="J49" s="10">
        <f>J44</f>
        <v>1700000</v>
      </c>
      <c r="K49" s="10">
        <v>0</v>
      </c>
      <c r="L49" s="10">
        <v>0</v>
      </c>
      <c r="M49" s="5">
        <v>0</v>
      </c>
      <c r="N49" s="5">
        <v>0</v>
      </c>
      <c r="O49" s="5">
        <v>0</v>
      </c>
      <c r="P49" s="5">
        <v>0</v>
      </c>
      <c r="Q49" s="28">
        <v>0</v>
      </c>
      <c r="R49" s="3"/>
      <c r="S49" s="3"/>
      <c r="T49" s="3"/>
      <c r="U49" s="3"/>
    </row>
    <row r="50" spans="1:21" ht="30" x14ac:dyDescent="0.25">
      <c r="A50" s="33"/>
      <c r="B50" s="32"/>
      <c r="C50" s="32"/>
      <c r="D50" s="4" t="s">
        <v>21</v>
      </c>
      <c r="E50" s="5">
        <v>0</v>
      </c>
      <c r="F50" s="5">
        <v>0</v>
      </c>
      <c r="G50" s="5">
        <v>0</v>
      </c>
      <c r="H50" s="5">
        <v>0</v>
      </c>
      <c r="I50" s="10">
        <v>0</v>
      </c>
      <c r="J50" s="10">
        <v>0</v>
      </c>
      <c r="K50" s="10">
        <v>0</v>
      </c>
      <c r="L50" s="10">
        <v>0</v>
      </c>
      <c r="M50" s="5">
        <v>0</v>
      </c>
      <c r="N50" s="5">
        <v>0</v>
      </c>
      <c r="O50" s="5">
        <v>0</v>
      </c>
      <c r="P50" s="5">
        <v>0</v>
      </c>
      <c r="Q50" s="28">
        <v>0</v>
      </c>
      <c r="R50" s="3"/>
      <c r="S50" s="3"/>
      <c r="T50" s="3"/>
      <c r="U50" s="3"/>
    </row>
    <row r="51" spans="1:21" x14ac:dyDescent="0.25">
      <c r="A51" s="32" t="s">
        <v>26</v>
      </c>
      <c r="B51" s="32"/>
      <c r="C51" s="32"/>
      <c r="D51" s="4" t="s">
        <v>17</v>
      </c>
      <c r="E51" s="5">
        <f>E52+E53+E54</f>
        <v>349023915.45000005</v>
      </c>
      <c r="F51" s="5">
        <f t="shared" ref="F51:L51" si="13">F52+F53+F54+F55</f>
        <v>8693378.6699999999</v>
      </c>
      <c r="G51" s="5">
        <f t="shared" si="13"/>
        <v>96609608.420000002</v>
      </c>
      <c r="H51" s="5">
        <f t="shared" si="13"/>
        <v>96658206.569999993</v>
      </c>
      <c r="I51" s="10">
        <f>I52+I53+I54+I55</f>
        <v>111179198.62</v>
      </c>
      <c r="J51" s="10">
        <f t="shared" si="13"/>
        <v>16852856.510000002</v>
      </c>
      <c r="K51" s="10">
        <f t="shared" si="13"/>
        <v>11794333.33</v>
      </c>
      <c r="L51" s="10">
        <f t="shared" si="13"/>
        <v>7236333.3300000001</v>
      </c>
      <c r="M51" s="5">
        <f t="shared" ref="M51:Q51" si="14">SUM(M52:M55)</f>
        <v>0</v>
      </c>
      <c r="N51" s="5">
        <f t="shared" si="14"/>
        <v>0</v>
      </c>
      <c r="O51" s="5">
        <f t="shared" si="14"/>
        <v>0</v>
      </c>
      <c r="P51" s="5">
        <f t="shared" si="14"/>
        <v>0</v>
      </c>
      <c r="Q51" s="28">
        <f t="shared" si="14"/>
        <v>0</v>
      </c>
    </row>
    <row r="52" spans="1:21" x14ac:dyDescent="0.25">
      <c r="A52" s="32"/>
      <c r="B52" s="32"/>
      <c r="C52" s="32"/>
      <c r="D52" s="4" t="s">
        <v>18</v>
      </c>
      <c r="E52" s="5">
        <f>F52+G52+H52+I52+J52+K52+L52</f>
        <v>68435600</v>
      </c>
      <c r="F52" s="5">
        <f>F17+F27+F47+F37</f>
        <v>0</v>
      </c>
      <c r="G52" s="5">
        <f>G17+G27+G47+G37</f>
        <v>3782900</v>
      </c>
      <c r="H52" s="5">
        <f>H17+H27+H47+H37</f>
        <v>53407100</v>
      </c>
      <c r="I52" s="10">
        <f>I17+I27+I47+I37</f>
        <v>3385800</v>
      </c>
      <c r="J52" s="10">
        <f>J17+J27+J47</f>
        <v>3720000</v>
      </c>
      <c r="K52" s="10">
        <f t="shared" ref="K52:L54" si="15">K17+K27+K47</f>
        <v>4139800</v>
      </c>
      <c r="L52" s="10">
        <f t="shared" si="15"/>
        <v>0</v>
      </c>
      <c r="M52" s="5">
        <v>0</v>
      </c>
      <c r="N52" s="5">
        <v>0</v>
      </c>
      <c r="O52" s="5">
        <v>0</v>
      </c>
      <c r="P52" s="5">
        <v>0</v>
      </c>
      <c r="Q52" s="28">
        <v>0</v>
      </c>
    </row>
    <row r="53" spans="1:21" x14ac:dyDescent="0.25">
      <c r="A53" s="32"/>
      <c r="B53" s="32"/>
      <c r="C53" s="32"/>
      <c r="D53" s="4" t="s">
        <v>19</v>
      </c>
      <c r="E53" s="5">
        <f>F53+G53+H53+I53+J53+K53+L53</f>
        <v>69829354.770000011</v>
      </c>
      <c r="F53" s="5">
        <f>F13+F18+F28+F48+F38</f>
        <v>2258657.4</v>
      </c>
      <c r="G53" s="5">
        <f>G18+G28+G48+G38</f>
        <v>5916843.5899999999</v>
      </c>
      <c r="H53" s="5">
        <f>H18+H28+H48+H38</f>
        <v>35300353.850000001</v>
      </c>
      <c r="I53" s="10">
        <f>I13+I23</f>
        <v>7547238.4699999997</v>
      </c>
      <c r="J53" s="10">
        <f>J18+J28+J48</f>
        <v>5818461.46</v>
      </c>
      <c r="K53" s="10">
        <f t="shared" si="15"/>
        <v>6475100</v>
      </c>
      <c r="L53" s="10">
        <f t="shared" si="15"/>
        <v>6512700</v>
      </c>
      <c r="M53" s="5">
        <v>0</v>
      </c>
      <c r="N53" s="5">
        <v>0</v>
      </c>
      <c r="O53" s="5">
        <v>0</v>
      </c>
      <c r="P53" s="5">
        <v>0</v>
      </c>
      <c r="Q53" s="28">
        <v>0</v>
      </c>
    </row>
    <row r="54" spans="1:21" x14ac:dyDescent="0.25">
      <c r="A54" s="32"/>
      <c r="B54" s="32"/>
      <c r="C54" s="32"/>
      <c r="D54" s="4" t="s">
        <v>20</v>
      </c>
      <c r="E54" s="5">
        <f>F54+G54+H54+I54+J54+K54+L54</f>
        <v>210758960.68000004</v>
      </c>
      <c r="F54" s="5">
        <f>F19+F29+F49+F39</f>
        <v>6434721.2699999996</v>
      </c>
      <c r="G54" s="5">
        <f>G19+G29+G49+G39</f>
        <v>86909864.829999998</v>
      </c>
      <c r="H54" s="5">
        <f>H14+H29+H49+H39</f>
        <v>7950752.7200000007</v>
      </c>
      <c r="I54" s="10">
        <f>I19+I29+I49+I39</f>
        <v>100246160.15000001</v>
      </c>
      <c r="J54" s="10">
        <f>J14+J29+J49</f>
        <v>7314395.0499999998</v>
      </c>
      <c r="K54" s="10">
        <f t="shared" si="15"/>
        <v>1179433.33</v>
      </c>
      <c r="L54" s="10">
        <f t="shared" si="15"/>
        <v>723633.33</v>
      </c>
      <c r="M54" s="5">
        <v>0</v>
      </c>
      <c r="N54" s="5">
        <v>0</v>
      </c>
      <c r="O54" s="5">
        <v>0</v>
      </c>
      <c r="P54" s="5">
        <v>0</v>
      </c>
      <c r="Q54" s="28">
        <v>0</v>
      </c>
    </row>
    <row r="55" spans="1:21" ht="30" x14ac:dyDescent="0.25">
      <c r="A55" s="32"/>
      <c r="B55" s="32"/>
      <c r="C55" s="32"/>
      <c r="D55" s="4" t="s">
        <v>21</v>
      </c>
      <c r="E55" s="5">
        <f t="shared" ref="E55" si="16">F55+G55+H55+I55+J55+K55+L55</f>
        <v>0</v>
      </c>
      <c r="F55" s="5">
        <v>0</v>
      </c>
      <c r="G55" s="5">
        <v>0</v>
      </c>
      <c r="H55" s="5">
        <v>0</v>
      </c>
      <c r="I55" s="10">
        <v>0</v>
      </c>
      <c r="J55" s="10">
        <v>0</v>
      </c>
      <c r="K55" s="10">
        <v>0</v>
      </c>
      <c r="L55" s="10">
        <v>0</v>
      </c>
      <c r="M55" s="5">
        <v>0</v>
      </c>
      <c r="N55" s="5">
        <v>0</v>
      </c>
      <c r="O55" s="5">
        <v>0</v>
      </c>
      <c r="P55" s="5">
        <v>0</v>
      </c>
      <c r="Q55" s="28">
        <v>0</v>
      </c>
    </row>
    <row r="56" spans="1:21" x14ac:dyDescent="0.25">
      <c r="A56" s="32" t="s">
        <v>27</v>
      </c>
      <c r="B56" s="32"/>
      <c r="C56" s="32"/>
      <c r="D56" s="4" t="s">
        <v>17</v>
      </c>
      <c r="E56" s="5">
        <f t="shared" ref="E56:E65" si="17">F56+G56+H56+I56+J56+K56+L56</f>
        <v>0</v>
      </c>
      <c r="F56" s="5">
        <v>0</v>
      </c>
      <c r="G56" s="5">
        <v>0</v>
      </c>
      <c r="H56" s="5">
        <v>0</v>
      </c>
      <c r="I56" s="10">
        <v>0</v>
      </c>
      <c r="J56" s="10">
        <v>0</v>
      </c>
      <c r="K56" s="10">
        <v>0</v>
      </c>
      <c r="L56" s="10">
        <v>0</v>
      </c>
      <c r="M56" s="5">
        <v>0</v>
      </c>
      <c r="N56" s="5">
        <v>0</v>
      </c>
      <c r="O56" s="5">
        <v>0</v>
      </c>
      <c r="P56" s="5">
        <v>0</v>
      </c>
      <c r="Q56" s="28">
        <v>0</v>
      </c>
    </row>
    <row r="57" spans="1:21" x14ac:dyDescent="0.25">
      <c r="A57" s="32"/>
      <c r="B57" s="32"/>
      <c r="C57" s="32"/>
      <c r="D57" s="4" t="s">
        <v>18</v>
      </c>
      <c r="E57" s="5">
        <f t="shared" si="17"/>
        <v>0</v>
      </c>
      <c r="F57" s="5">
        <v>0</v>
      </c>
      <c r="G57" s="5">
        <v>0</v>
      </c>
      <c r="H57" s="5">
        <v>0</v>
      </c>
      <c r="I57" s="10">
        <v>0</v>
      </c>
      <c r="J57" s="10">
        <v>0</v>
      </c>
      <c r="K57" s="10">
        <v>0</v>
      </c>
      <c r="L57" s="10">
        <v>0</v>
      </c>
      <c r="M57" s="5">
        <v>0</v>
      </c>
      <c r="N57" s="5">
        <v>0</v>
      </c>
      <c r="O57" s="5">
        <v>0</v>
      </c>
      <c r="P57" s="5">
        <v>0</v>
      </c>
      <c r="Q57" s="28">
        <v>0</v>
      </c>
    </row>
    <row r="58" spans="1:21" x14ac:dyDescent="0.25">
      <c r="A58" s="32"/>
      <c r="B58" s="32"/>
      <c r="C58" s="32"/>
      <c r="D58" s="4" t="s">
        <v>19</v>
      </c>
      <c r="E58" s="5">
        <f t="shared" si="17"/>
        <v>0</v>
      </c>
      <c r="F58" s="5">
        <v>0</v>
      </c>
      <c r="G58" s="5">
        <v>0</v>
      </c>
      <c r="H58" s="5">
        <v>0</v>
      </c>
      <c r="I58" s="10">
        <v>0</v>
      </c>
      <c r="J58" s="10">
        <v>0</v>
      </c>
      <c r="K58" s="10">
        <v>0</v>
      </c>
      <c r="L58" s="10">
        <v>0</v>
      </c>
      <c r="M58" s="5">
        <v>0</v>
      </c>
      <c r="N58" s="5">
        <v>0</v>
      </c>
      <c r="O58" s="5">
        <v>0</v>
      </c>
      <c r="P58" s="5">
        <v>0</v>
      </c>
      <c r="Q58" s="28">
        <v>0</v>
      </c>
    </row>
    <row r="59" spans="1:21" x14ac:dyDescent="0.25">
      <c r="A59" s="32"/>
      <c r="B59" s="32"/>
      <c r="C59" s="32"/>
      <c r="D59" s="4" t="s">
        <v>20</v>
      </c>
      <c r="E59" s="5">
        <f t="shared" si="17"/>
        <v>0</v>
      </c>
      <c r="F59" s="5">
        <v>0</v>
      </c>
      <c r="G59" s="5">
        <v>0</v>
      </c>
      <c r="H59" s="5">
        <v>0</v>
      </c>
      <c r="I59" s="10">
        <v>0</v>
      </c>
      <c r="J59" s="10">
        <v>0</v>
      </c>
      <c r="K59" s="10">
        <v>0</v>
      </c>
      <c r="L59" s="10">
        <v>0</v>
      </c>
      <c r="M59" s="5">
        <v>0</v>
      </c>
      <c r="N59" s="5">
        <v>0</v>
      </c>
      <c r="O59" s="5">
        <v>0</v>
      </c>
      <c r="P59" s="5">
        <v>0</v>
      </c>
      <c r="Q59" s="28">
        <v>0</v>
      </c>
    </row>
    <row r="60" spans="1:21" ht="30" x14ac:dyDescent="0.25">
      <c r="A60" s="32"/>
      <c r="B60" s="32"/>
      <c r="C60" s="32"/>
      <c r="D60" s="4" t="s">
        <v>21</v>
      </c>
      <c r="E60" s="5">
        <f t="shared" si="17"/>
        <v>0</v>
      </c>
      <c r="F60" s="5">
        <v>0</v>
      </c>
      <c r="G60" s="5">
        <v>0</v>
      </c>
      <c r="H60" s="5">
        <v>0</v>
      </c>
      <c r="I60" s="10">
        <v>0</v>
      </c>
      <c r="J60" s="10">
        <v>0</v>
      </c>
      <c r="K60" s="10">
        <v>0</v>
      </c>
      <c r="L60" s="10">
        <v>0</v>
      </c>
      <c r="M60" s="5">
        <v>0</v>
      </c>
      <c r="N60" s="5">
        <v>0</v>
      </c>
      <c r="O60" s="5">
        <v>0</v>
      </c>
      <c r="P60" s="5">
        <v>0</v>
      </c>
      <c r="Q60" s="28">
        <v>0</v>
      </c>
    </row>
    <row r="61" spans="1:21" s="18" customFormat="1" x14ac:dyDescent="0.25">
      <c r="A61" s="38" t="s">
        <v>28</v>
      </c>
      <c r="B61" s="38"/>
      <c r="C61" s="38"/>
      <c r="D61" s="16" t="s">
        <v>17</v>
      </c>
      <c r="E61" s="17">
        <f>E62+E63+E64+E65</f>
        <v>349023915.45000005</v>
      </c>
      <c r="F61" s="17">
        <f>SUM(F62:F65)</f>
        <v>8693378.6699999999</v>
      </c>
      <c r="G61" s="17">
        <v>96609608.420000002</v>
      </c>
      <c r="H61" s="17">
        <f>SUM(H62:H64)</f>
        <v>96658206.569999993</v>
      </c>
      <c r="I61" s="17">
        <f>I62+I63+I64+I65</f>
        <v>111179198.62</v>
      </c>
      <c r="J61" s="17">
        <f t="shared" ref="J61:L61" si="18">J62+J63+J64+J65</f>
        <v>16852856.510000002</v>
      </c>
      <c r="K61" s="17">
        <f t="shared" si="18"/>
        <v>11794333.33</v>
      </c>
      <c r="L61" s="17">
        <f t="shared" si="18"/>
        <v>7236333.3300000001</v>
      </c>
      <c r="M61" s="17">
        <v>0</v>
      </c>
      <c r="N61" s="17">
        <v>0</v>
      </c>
      <c r="O61" s="17">
        <v>0</v>
      </c>
      <c r="P61" s="17">
        <v>0</v>
      </c>
      <c r="Q61" s="29">
        <v>0</v>
      </c>
    </row>
    <row r="62" spans="1:21" s="18" customFormat="1" x14ac:dyDescent="0.25">
      <c r="A62" s="38"/>
      <c r="B62" s="38"/>
      <c r="C62" s="38"/>
      <c r="D62" s="16" t="s">
        <v>18</v>
      </c>
      <c r="E62" s="17">
        <f t="shared" si="17"/>
        <v>68435600</v>
      </c>
      <c r="F62" s="17">
        <v>0</v>
      </c>
      <c r="G62" s="17">
        <v>3782900</v>
      </c>
      <c r="H62" s="17">
        <f t="shared" ref="H62:I64" si="19">H52</f>
        <v>53407100</v>
      </c>
      <c r="I62" s="17">
        <f t="shared" si="19"/>
        <v>3385800</v>
      </c>
      <c r="J62" s="17">
        <f t="shared" ref="J62:L62" si="20">J52</f>
        <v>3720000</v>
      </c>
      <c r="K62" s="17">
        <f t="shared" si="20"/>
        <v>4139800</v>
      </c>
      <c r="L62" s="17">
        <f t="shared" si="20"/>
        <v>0</v>
      </c>
      <c r="M62" s="17">
        <v>0</v>
      </c>
      <c r="N62" s="17">
        <v>0</v>
      </c>
      <c r="O62" s="17">
        <v>0</v>
      </c>
      <c r="P62" s="17">
        <v>0</v>
      </c>
      <c r="Q62" s="29">
        <v>0</v>
      </c>
    </row>
    <row r="63" spans="1:21" s="18" customFormat="1" x14ac:dyDescent="0.25">
      <c r="A63" s="38"/>
      <c r="B63" s="38"/>
      <c r="C63" s="38"/>
      <c r="D63" s="16" t="s">
        <v>19</v>
      </c>
      <c r="E63" s="17">
        <f t="shared" si="17"/>
        <v>69829354.770000011</v>
      </c>
      <c r="F63" s="17">
        <v>2258657.4</v>
      </c>
      <c r="G63" s="17">
        <v>5916843.5899999999</v>
      </c>
      <c r="H63" s="17">
        <f t="shared" si="19"/>
        <v>35300353.850000001</v>
      </c>
      <c r="I63" s="17">
        <f t="shared" si="19"/>
        <v>7547238.4699999997</v>
      </c>
      <c r="J63" s="17">
        <f>J53</f>
        <v>5818461.46</v>
      </c>
      <c r="K63" s="17">
        <f t="shared" ref="K63:L63" si="21">K53</f>
        <v>6475100</v>
      </c>
      <c r="L63" s="17">
        <f t="shared" si="21"/>
        <v>6512700</v>
      </c>
      <c r="M63" s="17">
        <v>0</v>
      </c>
      <c r="N63" s="17">
        <v>0</v>
      </c>
      <c r="O63" s="17">
        <v>0</v>
      </c>
      <c r="P63" s="17">
        <v>0</v>
      </c>
      <c r="Q63" s="29">
        <v>0</v>
      </c>
    </row>
    <row r="64" spans="1:21" s="18" customFormat="1" x14ac:dyDescent="0.25">
      <c r="A64" s="38"/>
      <c r="B64" s="38"/>
      <c r="C64" s="38"/>
      <c r="D64" s="16" t="s">
        <v>20</v>
      </c>
      <c r="E64" s="17">
        <f t="shared" si="17"/>
        <v>210758960.68000004</v>
      </c>
      <c r="F64" s="17">
        <v>6434721.2699999996</v>
      </c>
      <c r="G64" s="17">
        <v>86909864.829999998</v>
      </c>
      <c r="H64" s="17">
        <f t="shared" si="19"/>
        <v>7950752.7200000007</v>
      </c>
      <c r="I64" s="17">
        <f t="shared" si="19"/>
        <v>100246160.15000001</v>
      </c>
      <c r="J64" s="17">
        <f t="shared" ref="J64:L64" si="22">J54</f>
        <v>7314395.0499999998</v>
      </c>
      <c r="K64" s="17">
        <f t="shared" si="22"/>
        <v>1179433.33</v>
      </c>
      <c r="L64" s="17">
        <f t="shared" si="22"/>
        <v>723633.33</v>
      </c>
      <c r="M64" s="17">
        <v>0</v>
      </c>
      <c r="N64" s="17">
        <v>0</v>
      </c>
      <c r="O64" s="17">
        <v>0</v>
      </c>
      <c r="P64" s="17">
        <v>0</v>
      </c>
      <c r="Q64" s="29">
        <v>0</v>
      </c>
    </row>
    <row r="65" spans="1:17" s="18" customFormat="1" ht="30" x14ac:dyDescent="0.25">
      <c r="A65" s="38"/>
      <c r="B65" s="38"/>
      <c r="C65" s="38"/>
      <c r="D65" s="16" t="s">
        <v>21</v>
      </c>
      <c r="E65" s="17">
        <f t="shared" si="17"/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9">
        <v>0</v>
      </c>
      <c r="L65" s="19">
        <v>0</v>
      </c>
      <c r="M65" s="17">
        <v>0</v>
      </c>
      <c r="N65" s="17">
        <v>0</v>
      </c>
      <c r="O65" s="17">
        <v>0</v>
      </c>
      <c r="P65" s="17">
        <v>0</v>
      </c>
      <c r="Q65" s="29">
        <v>0</v>
      </c>
    </row>
    <row r="66" spans="1:17" ht="25.5" customHeight="1" x14ac:dyDescent="0.25">
      <c r="A66" s="44" t="s">
        <v>41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6"/>
    </row>
    <row r="67" spans="1:17" x14ac:dyDescent="0.25">
      <c r="A67" s="37" t="s">
        <v>32</v>
      </c>
      <c r="B67" s="37"/>
      <c r="C67" s="37"/>
      <c r="D67" s="7" t="s">
        <v>17</v>
      </c>
      <c r="E67" s="8">
        <f>E68+E69+E70+E71</f>
        <v>7290000</v>
      </c>
      <c r="F67" s="8">
        <f>F70</f>
        <v>2000000</v>
      </c>
      <c r="G67" s="8">
        <f>G70</f>
        <v>700000</v>
      </c>
      <c r="H67" s="8">
        <v>0</v>
      </c>
      <c r="I67" s="11">
        <f>I68+I69+I70+I71</f>
        <v>90000</v>
      </c>
      <c r="J67" s="11">
        <f>J68+J69+J70</f>
        <v>4500000</v>
      </c>
      <c r="K67" s="10">
        <v>0</v>
      </c>
      <c r="L67" s="10">
        <v>0</v>
      </c>
      <c r="M67" s="8">
        <v>0</v>
      </c>
      <c r="N67" s="8">
        <v>0</v>
      </c>
      <c r="O67" s="8">
        <v>0</v>
      </c>
      <c r="P67" s="8">
        <v>0</v>
      </c>
      <c r="Q67" s="30">
        <v>0</v>
      </c>
    </row>
    <row r="68" spans="1:17" x14ac:dyDescent="0.25">
      <c r="A68" s="37"/>
      <c r="B68" s="37"/>
      <c r="C68" s="37"/>
      <c r="D68" s="7" t="s">
        <v>18</v>
      </c>
      <c r="E68" s="8">
        <f t="shared" ref="E68:E71" si="23">SUM(F68:Q68)</f>
        <v>0</v>
      </c>
      <c r="F68" s="8">
        <v>0</v>
      </c>
      <c r="G68" s="8">
        <v>0</v>
      </c>
      <c r="H68" s="8">
        <v>0</v>
      </c>
      <c r="I68" s="11">
        <v>0</v>
      </c>
      <c r="J68" s="11">
        <v>0</v>
      </c>
      <c r="K68" s="10">
        <v>0</v>
      </c>
      <c r="L68" s="10">
        <v>0</v>
      </c>
      <c r="M68" s="8">
        <v>0</v>
      </c>
      <c r="N68" s="8">
        <v>0</v>
      </c>
      <c r="O68" s="8">
        <v>0</v>
      </c>
      <c r="P68" s="8">
        <v>0</v>
      </c>
      <c r="Q68" s="30">
        <v>0</v>
      </c>
    </row>
    <row r="69" spans="1:17" x14ac:dyDescent="0.25">
      <c r="A69" s="37"/>
      <c r="B69" s="37"/>
      <c r="C69" s="37"/>
      <c r="D69" s="7" t="s">
        <v>19</v>
      </c>
      <c r="E69" s="8">
        <f t="shared" si="23"/>
        <v>0</v>
      </c>
      <c r="F69" s="8">
        <v>0</v>
      </c>
      <c r="G69" s="8">
        <v>0</v>
      </c>
      <c r="H69" s="8">
        <v>0</v>
      </c>
      <c r="I69" s="11">
        <v>0</v>
      </c>
      <c r="J69" s="11">
        <v>0</v>
      </c>
      <c r="K69" s="10">
        <v>0</v>
      </c>
      <c r="L69" s="10">
        <v>0</v>
      </c>
      <c r="M69" s="8">
        <v>0</v>
      </c>
      <c r="N69" s="8">
        <v>0</v>
      </c>
      <c r="O69" s="8">
        <v>0</v>
      </c>
      <c r="P69" s="8">
        <v>0</v>
      </c>
      <c r="Q69" s="30">
        <v>0</v>
      </c>
    </row>
    <row r="70" spans="1:17" x14ac:dyDescent="0.25">
      <c r="A70" s="37"/>
      <c r="B70" s="37"/>
      <c r="C70" s="37"/>
      <c r="D70" s="7" t="s">
        <v>20</v>
      </c>
      <c r="E70" s="8">
        <f>F70+G70+H70+I70+J70</f>
        <v>7290000</v>
      </c>
      <c r="F70" s="8">
        <v>2000000</v>
      </c>
      <c r="G70" s="8">
        <v>700000</v>
      </c>
      <c r="H70" s="8">
        <v>0</v>
      </c>
      <c r="I70" s="11">
        <v>90000</v>
      </c>
      <c r="J70" s="11">
        <v>4500000</v>
      </c>
      <c r="K70" s="10">
        <v>0</v>
      </c>
      <c r="L70" s="10">
        <v>0</v>
      </c>
      <c r="M70" s="8">
        <v>0</v>
      </c>
      <c r="N70" s="8">
        <v>0</v>
      </c>
      <c r="O70" s="8">
        <v>0</v>
      </c>
      <c r="P70" s="8">
        <v>0</v>
      </c>
      <c r="Q70" s="30">
        <v>0</v>
      </c>
    </row>
    <row r="71" spans="1:17" ht="30" x14ac:dyDescent="0.25">
      <c r="A71" s="37"/>
      <c r="B71" s="37"/>
      <c r="C71" s="37"/>
      <c r="D71" s="7" t="s">
        <v>21</v>
      </c>
      <c r="E71" s="8">
        <f t="shared" si="23"/>
        <v>0</v>
      </c>
      <c r="F71" s="8">
        <v>0</v>
      </c>
      <c r="G71" s="8">
        <v>0</v>
      </c>
      <c r="H71" s="8">
        <v>0</v>
      </c>
      <c r="I71" s="11">
        <v>0</v>
      </c>
      <c r="J71" s="11">
        <v>0</v>
      </c>
      <c r="K71" s="10">
        <v>0</v>
      </c>
      <c r="L71" s="10">
        <v>0</v>
      </c>
      <c r="M71" s="8">
        <v>0</v>
      </c>
      <c r="N71" s="8">
        <v>0</v>
      </c>
      <c r="O71" s="8">
        <v>0</v>
      </c>
      <c r="P71" s="8">
        <v>0</v>
      </c>
      <c r="Q71" s="30">
        <v>0</v>
      </c>
    </row>
    <row r="72" spans="1:17" x14ac:dyDescent="0.25">
      <c r="A72" s="32" t="s">
        <v>29</v>
      </c>
      <c r="B72" s="32"/>
      <c r="C72" s="32"/>
      <c r="D72" s="4" t="s">
        <v>17</v>
      </c>
      <c r="E72" s="5">
        <f>SUM(F72:L72)</f>
        <v>341733915.44999993</v>
      </c>
      <c r="F72" s="5">
        <f>SUM(F73:F76)</f>
        <v>6693378.6699999999</v>
      </c>
      <c r="G72" s="5">
        <f>SUM(G73:G76)</f>
        <v>95909608.420000002</v>
      </c>
      <c r="H72" s="5">
        <f>SUM(H73:H76)</f>
        <v>96658206.569999993</v>
      </c>
      <c r="I72" s="11">
        <f>SUM(I73:I76)</f>
        <v>111089198.62</v>
      </c>
      <c r="J72" s="11">
        <f t="shared" ref="J72:K72" si="24">SUM(J73:J76)</f>
        <v>12352856.510000002</v>
      </c>
      <c r="K72" s="10">
        <f t="shared" si="24"/>
        <v>11794333.33</v>
      </c>
      <c r="L72" s="10">
        <f t="shared" ref="L72" si="25">SUM(L73:L75)</f>
        <v>7236333.3300000001</v>
      </c>
      <c r="M72" s="5">
        <v>0</v>
      </c>
      <c r="N72" s="5">
        <v>0</v>
      </c>
      <c r="O72" s="5">
        <v>0</v>
      </c>
      <c r="P72" s="5">
        <v>0</v>
      </c>
      <c r="Q72" s="28">
        <v>0</v>
      </c>
    </row>
    <row r="73" spans="1:17" x14ac:dyDescent="0.25">
      <c r="A73" s="32"/>
      <c r="B73" s="32"/>
      <c r="C73" s="32"/>
      <c r="D73" s="4" t="s">
        <v>18</v>
      </c>
      <c r="E73" s="5">
        <f>SUM(F73:L73)</f>
        <v>68435600</v>
      </c>
      <c r="F73" s="5">
        <v>0</v>
      </c>
      <c r="G73" s="5">
        <v>3782900</v>
      </c>
      <c r="H73" s="5">
        <f t="shared" ref="H73:H75" si="26">H62</f>
        <v>53407100</v>
      </c>
      <c r="I73" s="11">
        <f>I62</f>
        <v>3385800</v>
      </c>
      <c r="J73" s="11">
        <f>J62</f>
        <v>3720000</v>
      </c>
      <c r="K73" s="10">
        <f t="shared" ref="K73:L73" si="27">K62</f>
        <v>4139800</v>
      </c>
      <c r="L73" s="10">
        <f t="shared" si="27"/>
        <v>0</v>
      </c>
      <c r="M73" s="5">
        <v>0</v>
      </c>
      <c r="N73" s="5">
        <v>0</v>
      </c>
      <c r="O73" s="5">
        <v>0</v>
      </c>
      <c r="P73" s="5">
        <v>0</v>
      </c>
      <c r="Q73" s="28">
        <v>0</v>
      </c>
    </row>
    <row r="74" spans="1:17" x14ac:dyDescent="0.25">
      <c r="A74" s="32"/>
      <c r="B74" s="32"/>
      <c r="C74" s="32"/>
      <c r="D74" s="4" t="s">
        <v>19</v>
      </c>
      <c r="E74" s="5">
        <f>SUM(F74:L74)</f>
        <v>69829354.770000011</v>
      </c>
      <c r="F74" s="5">
        <v>2258657.4</v>
      </c>
      <c r="G74" s="5">
        <v>5916843.5899999999</v>
      </c>
      <c r="H74" s="5">
        <f t="shared" si="26"/>
        <v>35300353.850000001</v>
      </c>
      <c r="I74" s="11">
        <f>I63</f>
        <v>7547238.4699999997</v>
      </c>
      <c r="J74" s="11">
        <f>J63</f>
        <v>5818461.46</v>
      </c>
      <c r="K74" s="10">
        <f t="shared" ref="K74:L74" si="28">K63</f>
        <v>6475100</v>
      </c>
      <c r="L74" s="10">
        <f t="shared" si="28"/>
        <v>6512700</v>
      </c>
      <c r="M74" s="5">
        <v>0</v>
      </c>
      <c r="N74" s="5">
        <v>0</v>
      </c>
      <c r="O74" s="5">
        <v>0</v>
      </c>
      <c r="P74" s="5">
        <v>0</v>
      </c>
      <c r="Q74" s="28">
        <v>0</v>
      </c>
    </row>
    <row r="75" spans="1:17" x14ac:dyDescent="0.25">
      <c r="A75" s="32"/>
      <c r="B75" s="32"/>
      <c r="C75" s="32"/>
      <c r="D75" s="4" t="s">
        <v>20</v>
      </c>
      <c r="E75" s="5">
        <f>SUM(F75:L75)</f>
        <v>203468960.68000004</v>
      </c>
      <c r="F75" s="5">
        <v>4434721.2699999996</v>
      </c>
      <c r="G75" s="5">
        <f>86909864.83-G70</f>
        <v>86209864.829999998</v>
      </c>
      <c r="H75" s="5">
        <f t="shared" si="26"/>
        <v>7950752.7200000007</v>
      </c>
      <c r="I75" s="11">
        <f>I64-90000</f>
        <v>100156160.15000001</v>
      </c>
      <c r="J75" s="11">
        <f>J64-J70</f>
        <v>2814395.05</v>
      </c>
      <c r="K75" s="10">
        <f t="shared" ref="K75:L75" si="29">K64</f>
        <v>1179433.33</v>
      </c>
      <c r="L75" s="10">
        <f t="shared" si="29"/>
        <v>723633.33</v>
      </c>
      <c r="M75" s="5">
        <v>0</v>
      </c>
      <c r="N75" s="5">
        <v>0</v>
      </c>
      <c r="O75" s="5">
        <v>0</v>
      </c>
      <c r="P75" s="5">
        <v>0</v>
      </c>
      <c r="Q75" s="28">
        <v>0</v>
      </c>
    </row>
    <row r="76" spans="1:17" ht="30" x14ac:dyDescent="0.25">
      <c r="A76" s="32"/>
      <c r="B76" s="32"/>
      <c r="C76" s="32"/>
      <c r="D76" s="4" t="s">
        <v>21</v>
      </c>
      <c r="E76" s="5">
        <f t="shared" ref="E76" si="30">SUM(F76:L76)</f>
        <v>0</v>
      </c>
      <c r="F76" s="5">
        <v>0</v>
      </c>
      <c r="G76" s="5">
        <v>0</v>
      </c>
      <c r="H76" s="5">
        <v>0</v>
      </c>
      <c r="I76" s="10">
        <v>0</v>
      </c>
      <c r="J76" s="10">
        <v>0</v>
      </c>
      <c r="K76" s="10">
        <v>0</v>
      </c>
      <c r="L76" s="10">
        <v>0</v>
      </c>
      <c r="M76" s="5">
        <v>0</v>
      </c>
      <c r="N76" s="5">
        <v>0</v>
      </c>
      <c r="O76" s="5">
        <v>0</v>
      </c>
      <c r="P76" s="5">
        <v>0</v>
      </c>
      <c r="Q76" s="28">
        <v>0</v>
      </c>
    </row>
    <row r="77" spans="1:17" x14ac:dyDescent="0.25">
      <c r="E77" s="4"/>
      <c r="F77" s="9"/>
      <c r="I77" s="6"/>
      <c r="J77" s="6"/>
      <c r="Q77" s="31"/>
    </row>
    <row r="78" spans="1:17" x14ac:dyDescent="0.25">
      <c r="Q78" s="31"/>
    </row>
    <row r="79" spans="1:17" x14ac:dyDescent="0.25">
      <c r="Q79" s="31"/>
    </row>
  </sheetData>
  <mergeCells count="46">
    <mergeCell ref="N1:Q1"/>
    <mergeCell ref="O2:Q2"/>
    <mergeCell ref="O3:Q3"/>
    <mergeCell ref="A4:Q4"/>
    <mergeCell ref="A66:Q66"/>
    <mergeCell ref="A21:A25"/>
    <mergeCell ref="B21:B25"/>
    <mergeCell ref="C21:C25"/>
    <mergeCell ref="A26:A30"/>
    <mergeCell ref="B26:B30"/>
    <mergeCell ref="C26:C30"/>
    <mergeCell ref="A11:A15"/>
    <mergeCell ref="B11:B15"/>
    <mergeCell ref="C11:C15"/>
    <mergeCell ref="A16:A20"/>
    <mergeCell ref="B16:B20"/>
    <mergeCell ref="A72:B76"/>
    <mergeCell ref="C72:C76"/>
    <mergeCell ref="A31:A35"/>
    <mergeCell ref="B31:B35"/>
    <mergeCell ref="C31:C35"/>
    <mergeCell ref="A36:A40"/>
    <mergeCell ref="B36:B40"/>
    <mergeCell ref="C36:C40"/>
    <mergeCell ref="A67:B71"/>
    <mergeCell ref="C67:C71"/>
    <mergeCell ref="C41:C45"/>
    <mergeCell ref="A56:B60"/>
    <mergeCell ref="C56:C60"/>
    <mergeCell ref="A61:B65"/>
    <mergeCell ref="C61:C65"/>
    <mergeCell ref="A51:B55"/>
    <mergeCell ref="E7:Q7"/>
    <mergeCell ref="E8:E9"/>
    <mergeCell ref="F8:Q8"/>
    <mergeCell ref="C16:C20"/>
    <mergeCell ref="A7:A9"/>
    <mergeCell ref="B7:B9"/>
    <mergeCell ref="C7:C9"/>
    <mergeCell ref="D7:D9"/>
    <mergeCell ref="C51:C55"/>
    <mergeCell ref="A41:A45"/>
    <mergeCell ref="B41:B45"/>
    <mergeCell ref="A46:A50"/>
    <mergeCell ref="B46:B50"/>
    <mergeCell ref="C46:C50"/>
  </mergeCells>
  <pageMargins left="0.39370078740157483" right="0.70866141732283472" top="0.74803149606299213" bottom="0.74803149606299213" header="0.31496062992125984" footer="0.31496062992125984"/>
  <pageSetup paperSize="9" scale="48" firstPageNumber="7" fitToHeight="0" orientation="landscape" useFirstPageNumber="1" r:id="rId1"/>
  <headerFooter>
    <oddHeader>&amp;C&amp;"Times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6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2024-03-27T09:47:38Z</dcterms:modified>
</cp:coreProperties>
</file>